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9768" firstSheet="10" activeTab="10"/>
  </bookViews>
  <sheets>
    <sheet name="1.2019年一般公共预算收支总表" sheetId="1" r:id="rId1"/>
    <sheet name="2.2019年一般公共预算收入" sheetId="2" r:id="rId2"/>
    <sheet name="3.2019年一般公共预算支出" sheetId="3" r:id="rId3"/>
    <sheet name="4.2019年一般公共预算本级支出明细" sheetId="4" r:id="rId4"/>
    <sheet name="5.2019年基本支出经济分类" sheetId="5" r:id="rId5"/>
    <sheet name="6.2019年三公经费" sheetId="6" r:id="rId6"/>
    <sheet name="7.一般公共预算税收返还和转移支付分项目" sheetId="7" r:id="rId7"/>
    <sheet name="8.一般公共预算转移支付分县区" sheetId="8" r:id="rId8"/>
    <sheet name="9.政府一般债务限额余额情况表" sheetId="9" r:id="rId9"/>
    <sheet name="10.政府一般债务分地区限额表" sheetId="10" r:id="rId10"/>
    <sheet name="11.2019年政府性基金收支预算" sheetId="11" r:id="rId11"/>
    <sheet name="12.2019年政府性基金预算收入" sheetId="12" r:id="rId12"/>
    <sheet name="13.2019年政府性基金预算支出" sheetId="13" r:id="rId13"/>
    <sheet name="14.2019年本级政府性基金预算支出" sheetId="14" r:id="rId14"/>
    <sheet name="15.政府性基金转移支付表" sheetId="15" r:id="rId15"/>
    <sheet name="16.政府专项债务限额余额情况表" sheetId="16" r:id="rId16"/>
    <sheet name="17.国有资本经营预算收入表" sheetId="17" r:id="rId17"/>
    <sheet name="18.国有资本经营预算支出表" sheetId="18" r:id="rId18"/>
    <sheet name="19.本级国有资本经营预算支出表" sheetId="19" r:id="rId19"/>
    <sheet name="20.国有资本经营预算转移支付表" sheetId="20" r:id="rId20"/>
    <sheet name="21.社会保险基金预算总表" sheetId="21" r:id="rId21"/>
    <sheet name="22.社会保险基金收入表" sheetId="22" r:id="rId22"/>
    <sheet name="23.社会保险基金支出表" sheetId="23" r:id="rId23"/>
  </sheets>
  <externalReferences>
    <externalReference r:id="rId26"/>
  </externalReferences>
  <definedNames/>
  <calcPr fullCalcOnLoad="1"/>
</workbook>
</file>

<file path=xl/comments3.xml><?xml version="1.0" encoding="utf-8"?>
<comments xmlns="http://schemas.openxmlformats.org/spreadsheetml/2006/main">
  <authors>
    <author>李欢</author>
  </authors>
  <commentList>
    <comment ref="A5" authorId="0">
      <text>
        <r>
          <rPr>
            <b/>
            <sz val="9"/>
            <rFont val="宋体"/>
            <family val="0"/>
          </rPr>
          <t>李欢</t>
        </r>
        <r>
          <rPr>
            <b/>
            <sz val="9"/>
            <rFont val="Tahoma"/>
            <family val="2"/>
          </rPr>
          <t>:</t>
        </r>
        <r>
          <rPr>
            <sz val="9"/>
            <rFont val="Tahoma"/>
            <family val="2"/>
          </rPr>
          <t xml:space="preserve">
01</t>
        </r>
      </text>
    </comment>
    <comment ref="A17" authorId="0">
      <text>
        <r>
          <rPr>
            <b/>
            <sz val="9"/>
            <rFont val="宋体"/>
            <family val="0"/>
          </rPr>
          <t>李欢</t>
        </r>
        <r>
          <rPr>
            <b/>
            <sz val="9"/>
            <rFont val="Tahoma"/>
            <family val="2"/>
          </rPr>
          <t>:</t>
        </r>
        <r>
          <rPr>
            <sz val="9"/>
            <rFont val="Tahoma"/>
            <family val="2"/>
          </rPr>
          <t xml:space="preserve">
02</t>
        </r>
      </text>
    </comment>
    <comment ref="A26" authorId="0">
      <text>
        <r>
          <rPr>
            <b/>
            <sz val="9"/>
            <rFont val="宋体"/>
            <family val="0"/>
          </rPr>
          <t>李欢</t>
        </r>
        <r>
          <rPr>
            <b/>
            <sz val="9"/>
            <rFont val="Tahoma"/>
            <family val="2"/>
          </rPr>
          <t>:</t>
        </r>
        <r>
          <rPr>
            <sz val="9"/>
            <rFont val="Tahoma"/>
            <family val="2"/>
          </rPr>
          <t xml:space="preserve">
03</t>
        </r>
      </text>
    </comment>
    <comment ref="A37" authorId="0">
      <text>
        <r>
          <rPr>
            <b/>
            <sz val="9"/>
            <rFont val="宋体"/>
            <family val="0"/>
          </rPr>
          <t>李欢</t>
        </r>
        <r>
          <rPr>
            <b/>
            <sz val="9"/>
            <rFont val="Tahoma"/>
            <family val="2"/>
          </rPr>
          <t>:</t>
        </r>
        <r>
          <rPr>
            <sz val="9"/>
            <rFont val="Tahoma"/>
            <family val="2"/>
          </rPr>
          <t xml:space="preserve">
04</t>
        </r>
      </text>
    </comment>
    <comment ref="A49" authorId="0">
      <text>
        <r>
          <rPr>
            <b/>
            <sz val="9"/>
            <rFont val="宋体"/>
            <family val="0"/>
          </rPr>
          <t>李欢</t>
        </r>
        <r>
          <rPr>
            <b/>
            <sz val="9"/>
            <rFont val="Tahoma"/>
            <family val="2"/>
          </rPr>
          <t>:</t>
        </r>
        <r>
          <rPr>
            <sz val="9"/>
            <rFont val="Tahoma"/>
            <family val="2"/>
          </rPr>
          <t xml:space="preserve">
05</t>
        </r>
      </text>
    </comment>
    <comment ref="A60" authorId="0">
      <text>
        <r>
          <rPr>
            <b/>
            <sz val="9"/>
            <rFont val="宋体"/>
            <family val="0"/>
          </rPr>
          <t>李欢</t>
        </r>
        <r>
          <rPr>
            <b/>
            <sz val="9"/>
            <rFont val="Tahoma"/>
            <family val="2"/>
          </rPr>
          <t>:</t>
        </r>
        <r>
          <rPr>
            <sz val="9"/>
            <rFont val="Tahoma"/>
            <family val="2"/>
          </rPr>
          <t xml:space="preserve">
06</t>
        </r>
      </text>
    </comment>
    <comment ref="A71" authorId="0">
      <text>
        <r>
          <rPr>
            <b/>
            <sz val="9"/>
            <rFont val="宋体"/>
            <family val="0"/>
          </rPr>
          <t>李欢</t>
        </r>
        <r>
          <rPr>
            <b/>
            <sz val="9"/>
            <rFont val="Tahoma"/>
            <family val="2"/>
          </rPr>
          <t>:</t>
        </r>
        <r>
          <rPr>
            <sz val="9"/>
            <rFont val="Tahoma"/>
            <family val="2"/>
          </rPr>
          <t xml:space="preserve">
07</t>
        </r>
      </text>
    </comment>
    <comment ref="A83" authorId="0">
      <text>
        <r>
          <rPr>
            <b/>
            <sz val="9"/>
            <rFont val="宋体"/>
            <family val="0"/>
          </rPr>
          <t>李欢</t>
        </r>
        <r>
          <rPr>
            <b/>
            <sz val="9"/>
            <rFont val="Tahoma"/>
            <family val="2"/>
          </rPr>
          <t>:</t>
        </r>
        <r>
          <rPr>
            <sz val="9"/>
            <rFont val="Tahoma"/>
            <family val="2"/>
          </rPr>
          <t xml:space="preserve">
08</t>
        </r>
      </text>
    </comment>
    <comment ref="A92" authorId="0">
      <text>
        <r>
          <rPr>
            <b/>
            <sz val="9"/>
            <rFont val="宋体"/>
            <family val="0"/>
          </rPr>
          <t>李欢</t>
        </r>
        <r>
          <rPr>
            <b/>
            <sz val="9"/>
            <rFont val="Tahoma"/>
            <family val="2"/>
          </rPr>
          <t>:</t>
        </r>
        <r>
          <rPr>
            <sz val="9"/>
            <rFont val="Tahoma"/>
            <family val="2"/>
          </rPr>
          <t xml:space="preserve">
09</t>
        </r>
      </text>
    </comment>
    <comment ref="A98" authorId="0">
      <text>
        <r>
          <rPr>
            <b/>
            <sz val="9"/>
            <rFont val="宋体"/>
            <family val="0"/>
          </rPr>
          <t>李欢</t>
        </r>
        <r>
          <rPr>
            <b/>
            <sz val="9"/>
            <rFont val="Tahoma"/>
            <family val="2"/>
          </rPr>
          <t>:</t>
        </r>
        <r>
          <rPr>
            <sz val="9"/>
            <rFont val="Tahoma"/>
            <family val="2"/>
          </rPr>
          <t xml:space="preserve">
</t>
        </r>
        <r>
          <rPr>
            <sz val="9"/>
            <rFont val="宋体"/>
            <family val="0"/>
          </rPr>
          <t>修改</t>
        </r>
        <r>
          <rPr>
            <b/>
            <sz val="9"/>
            <rFont val="宋体"/>
            <family val="0"/>
          </rPr>
          <t>口岸电子执法系统建设与维护</t>
        </r>
      </text>
    </comment>
    <comment ref="A106" authorId="0">
      <text>
        <r>
          <rPr>
            <b/>
            <sz val="9"/>
            <rFont val="宋体"/>
            <family val="0"/>
          </rPr>
          <t>李欢</t>
        </r>
        <r>
          <rPr>
            <b/>
            <sz val="9"/>
            <rFont val="Tahoma"/>
            <family val="2"/>
          </rPr>
          <t>:</t>
        </r>
        <r>
          <rPr>
            <sz val="9"/>
            <rFont val="Tahoma"/>
            <family val="2"/>
          </rPr>
          <t xml:space="preserve">
10</t>
        </r>
      </text>
    </comment>
    <comment ref="A116" authorId="0">
      <text>
        <r>
          <rPr>
            <b/>
            <sz val="9"/>
            <rFont val="宋体"/>
            <family val="0"/>
          </rPr>
          <t>李欢</t>
        </r>
        <r>
          <rPr>
            <b/>
            <sz val="9"/>
            <rFont val="Tahoma"/>
            <family val="2"/>
          </rPr>
          <t>:</t>
        </r>
        <r>
          <rPr>
            <sz val="9"/>
            <rFont val="Tahoma"/>
            <family val="2"/>
          </rPr>
          <t xml:space="preserve">
11</t>
        </r>
      </text>
    </comment>
    <comment ref="A125" authorId="0">
      <text>
        <r>
          <rPr>
            <b/>
            <sz val="9"/>
            <rFont val="宋体"/>
            <family val="0"/>
          </rPr>
          <t>李欢</t>
        </r>
        <r>
          <rPr>
            <b/>
            <sz val="9"/>
            <rFont val="Tahoma"/>
            <family val="2"/>
          </rPr>
          <t>:</t>
        </r>
        <r>
          <rPr>
            <sz val="9"/>
            <rFont val="Tahoma"/>
            <family val="2"/>
          </rPr>
          <t xml:space="preserve">
13</t>
        </r>
      </text>
    </comment>
    <comment ref="A136" authorId="0">
      <text>
        <r>
          <rPr>
            <b/>
            <sz val="9"/>
            <rFont val="宋体"/>
            <family val="0"/>
          </rPr>
          <t>李欢</t>
        </r>
        <r>
          <rPr>
            <b/>
            <sz val="9"/>
            <rFont val="Tahoma"/>
            <family val="2"/>
          </rPr>
          <t>:</t>
        </r>
        <r>
          <rPr>
            <sz val="9"/>
            <rFont val="Tahoma"/>
            <family val="2"/>
          </rPr>
          <t xml:space="preserve">
14</t>
        </r>
      </text>
    </comment>
    <comment ref="A150" authorId="0">
      <text>
        <r>
          <rPr>
            <b/>
            <sz val="9"/>
            <rFont val="宋体"/>
            <family val="0"/>
          </rPr>
          <t>李欢</t>
        </r>
        <r>
          <rPr>
            <b/>
            <sz val="9"/>
            <rFont val="Tahoma"/>
            <family val="2"/>
          </rPr>
          <t>:</t>
        </r>
        <r>
          <rPr>
            <sz val="9"/>
            <rFont val="Tahoma"/>
            <family val="2"/>
          </rPr>
          <t xml:space="preserve">
23</t>
        </r>
      </text>
    </comment>
    <comment ref="A157" authorId="0">
      <text>
        <r>
          <rPr>
            <b/>
            <sz val="9"/>
            <rFont val="宋体"/>
            <family val="0"/>
          </rPr>
          <t>李欢</t>
        </r>
        <r>
          <rPr>
            <b/>
            <sz val="9"/>
            <rFont val="Tahoma"/>
            <family val="2"/>
          </rPr>
          <t>:
25</t>
        </r>
        <r>
          <rPr>
            <sz val="9"/>
            <rFont val="Tahoma"/>
            <family val="2"/>
          </rPr>
          <t xml:space="preserve">
</t>
        </r>
        <r>
          <rPr>
            <sz val="9"/>
            <rFont val="宋体"/>
            <family val="0"/>
          </rPr>
          <t>修改港澳台侨事务</t>
        </r>
      </text>
    </comment>
    <comment ref="A164" authorId="0">
      <text>
        <r>
          <rPr>
            <b/>
            <sz val="9"/>
            <rFont val="宋体"/>
            <family val="0"/>
          </rPr>
          <t>李欢</t>
        </r>
        <r>
          <rPr>
            <b/>
            <sz val="9"/>
            <rFont val="Tahoma"/>
            <family val="2"/>
          </rPr>
          <t>:</t>
        </r>
        <r>
          <rPr>
            <sz val="9"/>
            <rFont val="Tahoma"/>
            <family val="2"/>
          </rPr>
          <t xml:space="preserve">
</t>
        </r>
        <r>
          <rPr>
            <sz val="9"/>
            <rFont val="宋体"/>
            <family val="0"/>
          </rPr>
          <t>修改港澳台侨事务</t>
        </r>
      </text>
    </comment>
    <comment ref="A165" authorId="0">
      <text>
        <r>
          <rPr>
            <b/>
            <sz val="9"/>
            <rFont val="宋体"/>
            <family val="0"/>
          </rPr>
          <t>李欢</t>
        </r>
        <r>
          <rPr>
            <b/>
            <sz val="9"/>
            <rFont val="Tahoma"/>
            <family val="2"/>
          </rPr>
          <t>:</t>
        </r>
        <r>
          <rPr>
            <sz val="9"/>
            <rFont val="Tahoma"/>
            <family val="2"/>
          </rPr>
          <t xml:space="preserve">
26</t>
        </r>
        <r>
          <rPr>
            <sz val="9"/>
            <rFont val="宋体"/>
            <family val="0"/>
          </rPr>
          <t>，无</t>
        </r>
        <r>
          <rPr>
            <sz val="9"/>
            <rFont val="Tahoma"/>
            <family val="2"/>
          </rPr>
          <t>27</t>
        </r>
      </text>
    </comment>
    <comment ref="A171" authorId="0">
      <text>
        <r>
          <rPr>
            <b/>
            <sz val="9"/>
            <rFont val="宋体"/>
            <family val="0"/>
          </rPr>
          <t>李欢</t>
        </r>
        <r>
          <rPr>
            <b/>
            <sz val="9"/>
            <rFont val="Tahoma"/>
            <family val="2"/>
          </rPr>
          <t>:</t>
        </r>
        <r>
          <rPr>
            <sz val="9"/>
            <rFont val="Tahoma"/>
            <family val="2"/>
          </rPr>
          <t xml:space="preserve">
28</t>
        </r>
      </text>
    </comment>
    <comment ref="A178" authorId="0">
      <text>
        <r>
          <rPr>
            <b/>
            <sz val="9"/>
            <rFont val="宋体"/>
            <family val="0"/>
          </rPr>
          <t>李欢</t>
        </r>
        <r>
          <rPr>
            <b/>
            <sz val="9"/>
            <rFont val="Tahoma"/>
            <family val="2"/>
          </rPr>
          <t>:</t>
        </r>
        <r>
          <rPr>
            <sz val="9"/>
            <rFont val="Tahoma"/>
            <family val="2"/>
          </rPr>
          <t xml:space="preserve">
29</t>
        </r>
        <r>
          <rPr>
            <sz val="9"/>
            <rFont val="宋体"/>
            <family val="0"/>
          </rPr>
          <t>，无</t>
        </r>
        <r>
          <rPr>
            <sz val="9"/>
            <rFont val="Tahoma"/>
            <family val="2"/>
          </rPr>
          <t>30</t>
        </r>
      </text>
    </comment>
    <comment ref="A185" authorId="0">
      <text>
        <r>
          <rPr>
            <b/>
            <sz val="9"/>
            <rFont val="宋体"/>
            <family val="0"/>
          </rPr>
          <t>李欢</t>
        </r>
        <r>
          <rPr>
            <b/>
            <sz val="9"/>
            <rFont val="Tahoma"/>
            <family val="2"/>
          </rPr>
          <t>:</t>
        </r>
        <r>
          <rPr>
            <sz val="9"/>
            <rFont val="Tahoma"/>
            <family val="2"/>
          </rPr>
          <t xml:space="preserve">
31</t>
        </r>
      </text>
    </comment>
    <comment ref="A192" authorId="0">
      <text>
        <r>
          <rPr>
            <b/>
            <sz val="9"/>
            <rFont val="宋体"/>
            <family val="0"/>
          </rPr>
          <t>李欢</t>
        </r>
        <r>
          <rPr>
            <b/>
            <sz val="9"/>
            <rFont val="Tahoma"/>
            <family val="2"/>
          </rPr>
          <t>:</t>
        </r>
        <r>
          <rPr>
            <sz val="9"/>
            <rFont val="Tahoma"/>
            <family val="2"/>
          </rPr>
          <t xml:space="preserve">
32</t>
        </r>
      </text>
    </comment>
    <comment ref="A199" authorId="0">
      <text>
        <r>
          <rPr>
            <b/>
            <sz val="9"/>
            <rFont val="宋体"/>
            <family val="0"/>
          </rPr>
          <t>李欢</t>
        </r>
        <r>
          <rPr>
            <b/>
            <sz val="9"/>
            <rFont val="Tahoma"/>
            <family val="2"/>
          </rPr>
          <t>:</t>
        </r>
        <r>
          <rPr>
            <sz val="9"/>
            <rFont val="Tahoma"/>
            <family val="2"/>
          </rPr>
          <t xml:space="preserve">
33</t>
        </r>
      </text>
    </comment>
    <comment ref="A205" authorId="0">
      <text>
        <r>
          <rPr>
            <b/>
            <sz val="9"/>
            <rFont val="宋体"/>
            <family val="0"/>
          </rPr>
          <t>李欢</t>
        </r>
        <r>
          <rPr>
            <b/>
            <sz val="9"/>
            <rFont val="Tahoma"/>
            <family val="2"/>
          </rPr>
          <t>:</t>
        </r>
        <r>
          <rPr>
            <sz val="9"/>
            <rFont val="Tahoma"/>
            <family val="2"/>
          </rPr>
          <t xml:space="preserve">
34</t>
        </r>
      </text>
    </comment>
    <comment ref="A213" authorId="0">
      <text>
        <r>
          <rPr>
            <b/>
            <sz val="9"/>
            <rFont val="宋体"/>
            <family val="0"/>
          </rPr>
          <t>李欢</t>
        </r>
        <r>
          <rPr>
            <b/>
            <sz val="9"/>
            <rFont val="Tahoma"/>
            <family val="2"/>
          </rPr>
          <t>:</t>
        </r>
        <r>
          <rPr>
            <sz val="9"/>
            <rFont val="Tahoma"/>
            <family val="2"/>
          </rPr>
          <t xml:space="preserve">
35</t>
        </r>
      </text>
    </comment>
    <comment ref="A219" authorId="0">
      <text>
        <r>
          <rPr>
            <b/>
            <sz val="9"/>
            <rFont val="宋体"/>
            <family val="0"/>
          </rPr>
          <t>李欢</t>
        </r>
        <r>
          <rPr>
            <b/>
            <sz val="9"/>
            <rFont val="Tahoma"/>
            <family val="2"/>
          </rPr>
          <t>:</t>
        </r>
        <r>
          <rPr>
            <sz val="9"/>
            <rFont val="Tahoma"/>
            <family val="2"/>
          </rPr>
          <t xml:space="preserve">
36</t>
        </r>
      </text>
    </comment>
    <comment ref="A225" authorId="0">
      <text>
        <r>
          <rPr>
            <b/>
            <sz val="9"/>
            <rFont val="宋体"/>
            <family val="0"/>
          </rPr>
          <t>李欢</t>
        </r>
        <r>
          <rPr>
            <b/>
            <sz val="9"/>
            <rFont val="Tahoma"/>
            <family val="2"/>
          </rPr>
          <t>:</t>
        </r>
        <r>
          <rPr>
            <sz val="9"/>
            <rFont val="Tahoma"/>
            <family val="2"/>
          </rPr>
          <t xml:space="preserve">
37</t>
        </r>
      </text>
    </comment>
    <comment ref="A231" authorId="0">
      <text>
        <r>
          <rPr>
            <b/>
            <sz val="9"/>
            <rFont val="宋体"/>
            <family val="0"/>
          </rPr>
          <t>李欢</t>
        </r>
        <r>
          <rPr>
            <b/>
            <sz val="9"/>
            <rFont val="Tahoma"/>
            <family val="2"/>
          </rPr>
          <t>:</t>
        </r>
        <r>
          <rPr>
            <sz val="9"/>
            <rFont val="Tahoma"/>
            <family val="2"/>
          </rPr>
          <t xml:space="preserve">
38</t>
        </r>
      </text>
    </comment>
    <comment ref="A248" authorId="0">
      <text>
        <r>
          <rPr>
            <b/>
            <sz val="9"/>
            <rFont val="宋体"/>
            <family val="0"/>
          </rPr>
          <t>李欢</t>
        </r>
        <r>
          <rPr>
            <b/>
            <sz val="9"/>
            <rFont val="Tahoma"/>
            <family val="2"/>
          </rPr>
          <t>:</t>
        </r>
        <r>
          <rPr>
            <sz val="9"/>
            <rFont val="Tahoma"/>
            <family val="2"/>
          </rPr>
          <t xml:space="preserve">
20199</t>
        </r>
      </text>
    </comment>
    <comment ref="A268" authorId="0">
      <text>
        <r>
          <rPr>
            <b/>
            <sz val="9"/>
            <rFont val="宋体"/>
            <family val="0"/>
          </rPr>
          <t>李欢</t>
        </r>
        <r>
          <rPr>
            <b/>
            <sz val="9"/>
            <rFont val="Tahoma"/>
            <family val="2"/>
          </rPr>
          <t>:</t>
        </r>
        <r>
          <rPr>
            <sz val="9"/>
            <rFont val="Tahoma"/>
            <family val="2"/>
          </rPr>
          <t xml:space="preserve">
</t>
        </r>
        <r>
          <rPr>
            <sz val="9"/>
            <rFont val="宋体"/>
            <family val="0"/>
          </rPr>
          <t>将内卫修改为武装警察部队</t>
        </r>
      </text>
    </comment>
    <comment ref="A270" authorId="0">
      <text>
        <r>
          <rPr>
            <b/>
            <sz val="9"/>
            <rFont val="宋体"/>
            <family val="0"/>
          </rPr>
          <t>李欢</t>
        </r>
        <r>
          <rPr>
            <b/>
            <sz val="9"/>
            <rFont val="Tahoma"/>
            <family val="2"/>
          </rPr>
          <t>:</t>
        </r>
        <r>
          <rPr>
            <sz val="9"/>
            <rFont val="Tahoma"/>
            <family val="2"/>
          </rPr>
          <t xml:space="preserve">
20402</t>
        </r>
      </text>
    </comment>
    <comment ref="A279" authorId="0">
      <text>
        <r>
          <rPr>
            <b/>
            <sz val="9"/>
            <rFont val="宋体"/>
            <family val="0"/>
          </rPr>
          <t>李欢</t>
        </r>
        <r>
          <rPr>
            <b/>
            <sz val="9"/>
            <rFont val="Tahoma"/>
            <family val="2"/>
          </rPr>
          <t>:</t>
        </r>
        <r>
          <rPr>
            <sz val="9"/>
            <rFont val="Tahoma"/>
            <family val="2"/>
          </rPr>
          <t xml:space="preserve">
20403</t>
        </r>
      </text>
    </comment>
    <comment ref="A294" authorId="0">
      <text>
        <r>
          <rPr>
            <b/>
            <sz val="9"/>
            <rFont val="宋体"/>
            <family val="0"/>
          </rPr>
          <t>李欢</t>
        </r>
        <r>
          <rPr>
            <b/>
            <sz val="9"/>
            <rFont val="Tahoma"/>
            <family val="2"/>
          </rPr>
          <t>:</t>
        </r>
        <r>
          <rPr>
            <sz val="9"/>
            <rFont val="Tahoma"/>
            <family val="2"/>
          </rPr>
          <t xml:space="preserve">
20405</t>
        </r>
      </text>
    </comment>
    <comment ref="A303" authorId="0">
      <text>
        <r>
          <rPr>
            <b/>
            <sz val="9"/>
            <rFont val="宋体"/>
            <family val="0"/>
          </rPr>
          <t>李欢</t>
        </r>
        <r>
          <rPr>
            <b/>
            <sz val="9"/>
            <rFont val="Tahoma"/>
            <family val="2"/>
          </rPr>
          <t>:</t>
        </r>
        <r>
          <rPr>
            <sz val="9"/>
            <rFont val="Tahoma"/>
            <family val="2"/>
          </rPr>
          <t xml:space="preserve">
20406</t>
        </r>
      </text>
    </comment>
    <comment ref="A338" authorId="0">
      <text>
        <r>
          <rPr>
            <b/>
            <sz val="9"/>
            <rFont val="宋体"/>
            <family val="0"/>
          </rPr>
          <t>李欢</t>
        </r>
        <r>
          <rPr>
            <b/>
            <sz val="9"/>
            <rFont val="Tahoma"/>
            <family val="2"/>
          </rPr>
          <t>:</t>
        </r>
        <r>
          <rPr>
            <sz val="9"/>
            <rFont val="Tahoma"/>
            <family val="2"/>
          </rPr>
          <t xml:space="preserve">
20409</t>
        </r>
      </text>
    </comment>
    <comment ref="A346" authorId="0">
      <text>
        <r>
          <rPr>
            <b/>
            <sz val="9"/>
            <rFont val="宋体"/>
            <family val="0"/>
          </rPr>
          <t>李欢</t>
        </r>
        <r>
          <rPr>
            <b/>
            <sz val="9"/>
            <rFont val="Tahoma"/>
            <family val="2"/>
          </rPr>
          <t>:</t>
        </r>
        <r>
          <rPr>
            <sz val="9"/>
            <rFont val="Tahoma"/>
            <family val="2"/>
          </rPr>
          <t xml:space="preserve">
20410</t>
        </r>
      </text>
    </comment>
    <comment ref="A352" authorId="0">
      <text>
        <r>
          <rPr>
            <b/>
            <sz val="9"/>
            <rFont val="宋体"/>
            <family val="0"/>
          </rPr>
          <t>李欢</t>
        </r>
        <r>
          <rPr>
            <b/>
            <sz val="9"/>
            <rFont val="Tahoma"/>
            <family val="2"/>
          </rPr>
          <t>:</t>
        </r>
        <r>
          <rPr>
            <sz val="9"/>
            <rFont val="Tahoma"/>
            <family val="2"/>
          </rPr>
          <t xml:space="preserve">
20499</t>
        </r>
      </text>
    </comment>
    <comment ref="A353" authorId="0">
      <text>
        <r>
          <rPr>
            <b/>
            <sz val="9"/>
            <rFont val="宋体"/>
            <family val="0"/>
          </rPr>
          <t>李欢</t>
        </r>
        <r>
          <rPr>
            <b/>
            <sz val="9"/>
            <rFont val="Tahoma"/>
            <family val="2"/>
          </rPr>
          <t>:</t>
        </r>
        <r>
          <rPr>
            <sz val="9"/>
            <rFont val="Tahoma"/>
            <family val="2"/>
          </rPr>
          <t xml:space="preserve">
20499</t>
        </r>
      </text>
    </comment>
    <comment ref="A354" authorId="0">
      <text>
        <r>
          <rPr>
            <b/>
            <sz val="9"/>
            <rFont val="宋体"/>
            <family val="0"/>
          </rPr>
          <t>李欢</t>
        </r>
        <r>
          <rPr>
            <b/>
            <sz val="9"/>
            <rFont val="Tahoma"/>
            <family val="2"/>
          </rPr>
          <t>:</t>
        </r>
        <r>
          <rPr>
            <sz val="9"/>
            <rFont val="Tahoma"/>
            <family val="2"/>
          </rPr>
          <t xml:space="preserve">
205</t>
        </r>
      </text>
    </comment>
    <comment ref="A355" authorId="0">
      <text>
        <r>
          <rPr>
            <b/>
            <sz val="9"/>
            <rFont val="宋体"/>
            <family val="0"/>
          </rPr>
          <t>李欢</t>
        </r>
        <r>
          <rPr>
            <b/>
            <sz val="9"/>
            <rFont val="Tahoma"/>
            <family val="2"/>
          </rPr>
          <t>:</t>
        </r>
        <r>
          <rPr>
            <sz val="9"/>
            <rFont val="Tahoma"/>
            <family val="2"/>
          </rPr>
          <t xml:space="preserve">
20501</t>
        </r>
      </text>
    </comment>
    <comment ref="A360" authorId="0">
      <text>
        <r>
          <rPr>
            <b/>
            <sz val="9"/>
            <rFont val="宋体"/>
            <family val="0"/>
          </rPr>
          <t>李欢</t>
        </r>
        <r>
          <rPr>
            <b/>
            <sz val="9"/>
            <rFont val="Tahoma"/>
            <family val="2"/>
          </rPr>
          <t>:</t>
        </r>
        <r>
          <rPr>
            <sz val="9"/>
            <rFont val="Tahoma"/>
            <family val="2"/>
          </rPr>
          <t xml:space="preserve">
20502</t>
        </r>
      </text>
    </comment>
    <comment ref="A369" authorId="0">
      <text>
        <r>
          <rPr>
            <b/>
            <sz val="9"/>
            <rFont val="宋体"/>
            <family val="0"/>
          </rPr>
          <t>李欢</t>
        </r>
        <r>
          <rPr>
            <b/>
            <sz val="9"/>
            <rFont val="Tahoma"/>
            <family val="2"/>
          </rPr>
          <t>:</t>
        </r>
        <r>
          <rPr>
            <sz val="9"/>
            <rFont val="Tahoma"/>
            <family val="2"/>
          </rPr>
          <t xml:space="preserve">
20503</t>
        </r>
      </text>
    </comment>
    <comment ref="A376" authorId="0">
      <text>
        <r>
          <rPr>
            <b/>
            <sz val="9"/>
            <rFont val="宋体"/>
            <family val="0"/>
          </rPr>
          <t>李欢</t>
        </r>
        <r>
          <rPr>
            <b/>
            <sz val="9"/>
            <rFont val="Tahoma"/>
            <family val="2"/>
          </rPr>
          <t>:</t>
        </r>
        <r>
          <rPr>
            <sz val="9"/>
            <rFont val="Tahoma"/>
            <family val="2"/>
          </rPr>
          <t xml:space="preserve">
20504</t>
        </r>
      </text>
    </comment>
    <comment ref="A382" authorId="0">
      <text>
        <r>
          <rPr>
            <b/>
            <sz val="9"/>
            <rFont val="宋体"/>
            <family val="0"/>
          </rPr>
          <t>李欢</t>
        </r>
        <r>
          <rPr>
            <b/>
            <sz val="9"/>
            <rFont val="Tahoma"/>
            <family val="2"/>
          </rPr>
          <t>:</t>
        </r>
        <r>
          <rPr>
            <sz val="9"/>
            <rFont val="Tahoma"/>
            <family val="2"/>
          </rPr>
          <t xml:space="preserve">
20505</t>
        </r>
      </text>
    </comment>
    <comment ref="A386" authorId="0">
      <text>
        <r>
          <rPr>
            <b/>
            <sz val="9"/>
            <rFont val="宋体"/>
            <family val="0"/>
          </rPr>
          <t>李欢</t>
        </r>
        <r>
          <rPr>
            <b/>
            <sz val="9"/>
            <rFont val="Tahoma"/>
            <family val="2"/>
          </rPr>
          <t>:</t>
        </r>
        <r>
          <rPr>
            <sz val="9"/>
            <rFont val="Tahoma"/>
            <family val="2"/>
          </rPr>
          <t xml:space="preserve">
20506</t>
        </r>
      </text>
    </comment>
    <comment ref="A390" authorId="0">
      <text>
        <r>
          <rPr>
            <b/>
            <sz val="9"/>
            <rFont val="宋体"/>
            <family val="0"/>
          </rPr>
          <t>李欢</t>
        </r>
        <r>
          <rPr>
            <b/>
            <sz val="9"/>
            <rFont val="Tahoma"/>
            <family val="2"/>
          </rPr>
          <t>:</t>
        </r>
        <r>
          <rPr>
            <sz val="9"/>
            <rFont val="Tahoma"/>
            <family val="2"/>
          </rPr>
          <t xml:space="preserve">
20507</t>
        </r>
      </text>
    </comment>
    <comment ref="A394" authorId="0">
      <text>
        <r>
          <rPr>
            <b/>
            <sz val="9"/>
            <rFont val="宋体"/>
            <family val="0"/>
          </rPr>
          <t>李欢</t>
        </r>
        <r>
          <rPr>
            <b/>
            <sz val="9"/>
            <rFont val="Tahoma"/>
            <family val="2"/>
          </rPr>
          <t>:</t>
        </r>
        <r>
          <rPr>
            <sz val="9"/>
            <rFont val="Tahoma"/>
            <family val="2"/>
          </rPr>
          <t xml:space="preserve">
20508</t>
        </r>
      </text>
    </comment>
    <comment ref="A400" authorId="0">
      <text>
        <r>
          <rPr>
            <b/>
            <sz val="9"/>
            <rFont val="宋体"/>
            <family val="0"/>
          </rPr>
          <t>李欢</t>
        </r>
        <r>
          <rPr>
            <b/>
            <sz val="9"/>
            <rFont val="Tahoma"/>
            <family val="2"/>
          </rPr>
          <t>:</t>
        </r>
        <r>
          <rPr>
            <sz val="9"/>
            <rFont val="Tahoma"/>
            <family val="2"/>
          </rPr>
          <t xml:space="preserve">
20509</t>
        </r>
      </text>
    </comment>
    <comment ref="A407" authorId="0">
      <text>
        <r>
          <rPr>
            <b/>
            <sz val="9"/>
            <rFont val="宋体"/>
            <family val="0"/>
          </rPr>
          <t>李欢</t>
        </r>
        <r>
          <rPr>
            <b/>
            <sz val="9"/>
            <rFont val="Tahoma"/>
            <family val="2"/>
          </rPr>
          <t>:</t>
        </r>
        <r>
          <rPr>
            <sz val="9"/>
            <rFont val="Tahoma"/>
            <family val="2"/>
          </rPr>
          <t xml:space="preserve">
20599</t>
        </r>
      </text>
    </comment>
    <comment ref="A408" authorId="0">
      <text>
        <r>
          <rPr>
            <b/>
            <sz val="9"/>
            <rFont val="宋体"/>
            <family val="0"/>
          </rPr>
          <t>李欢</t>
        </r>
        <r>
          <rPr>
            <b/>
            <sz val="9"/>
            <rFont val="Tahoma"/>
            <family val="2"/>
          </rPr>
          <t>:</t>
        </r>
        <r>
          <rPr>
            <sz val="9"/>
            <rFont val="Tahoma"/>
            <family val="2"/>
          </rPr>
          <t xml:space="preserve">
206
</t>
        </r>
      </text>
    </comment>
    <comment ref="A409" authorId="0">
      <text>
        <r>
          <rPr>
            <b/>
            <sz val="9"/>
            <rFont val="宋体"/>
            <family val="0"/>
          </rPr>
          <t>李欢</t>
        </r>
        <r>
          <rPr>
            <b/>
            <sz val="9"/>
            <rFont val="Tahoma"/>
            <family val="2"/>
          </rPr>
          <t>:</t>
        </r>
        <r>
          <rPr>
            <sz val="9"/>
            <rFont val="Tahoma"/>
            <family val="2"/>
          </rPr>
          <t xml:space="preserve">
20601</t>
        </r>
      </text>
    </comment>
    <comment ref="A414" authorId="0">
      <text>
        <r>
          <rPr>
            <b/>
            <sz val="9"/>
            <rFont val="宋体"/>
            <family val="0"/>
          </rPr>
          <t>李欢</t>
        </r>
        <r>
          <rPr>
            <b/>
            <sz val="9"/>
            <rFont val="Tahoma"/>
            <family val="2"/>
          </rPr>
          <t>:</t>
        </r>
        <r>
          <rPr>
            <sz val="9"/>
            <rFont val="Tahoma"/>
            <family val="2"/>
          </rPr>
          <t xml:space="preserve">
20602</t>
        </r>
      </text>
    </comment>
    <comment ref="A423" authorId="0">
      <text>
        <r>
          <rPr>
            <b/>
            <sz val="9"/>
            <rFont val="宋体"/>
            <family val="0"/>
          </rPr>
          <t>李欢</t>
        </r>
        <r>
          <rPr>
            <b/>
            <sz val="9"/>
            <rFont val="Tahoma"/>
            <family val="2"/>
          </rPr>
          <t>:</t>
        </r>
        <r>
          <rPr>
            <sz val="9"/>
            <rFont val="Tahoma"/>
            <family val="2"/>
          </rPr>
          <t xml:space="preserve">
20603</t>
        </r>
      </text>
    </comment>
    <comment ref="A429" authorId="0">
      <text>
        <r>
          <rPr>
            <b/>
            <sz val="9"/>
            <rFont val="宋体"/>
            <family val="0"/>
          </rPr>
          <t>李欢</t>
        </r>
        <r>
          <rPr>
            <b/>
            <sz val="9"/>
            <rFont val="Tahoma"/>
            <family val="2"/>
          </rPr>
          <t>:</t>
        </r>
        <r>
          <rPr>
            <sz val="9"/>
            <rFont val="Tahoma"/>
            <family val="2"/>
          </rPr>
          <t xml:space="preserve">
20604</t>
        </r>
      </text>
    </comment>
    <comment ref="A435" authorId="0">
      <text>
        <r>
          <rPr>
            <b/>
            <sz val="9"/>
            <rFont val="宋体"/>
            <family val="0"/>
          </rPr>
          <t>李欢</t>
        </r>
        <r>
          <rPr>
            <b/>
            <sz val="9"/>
            <rFont val="Tahoma"/>
            <family val="2"/>
          </rPr>
          <t>:</t>
        </r>
        <r>
          <rPr>
            <sz val="9"/>
            <rFont val="Tahoma"/>
            <family val="2"/>
          </rPr>
          <t xml:space="preserve">
20605</t>
        </r>
      </text>
    </comment>
    <comment ref="A440" authorId="0">
      <text>
        <r>
          <rPr>
            <b/>
            <sz val="9"/>
            <rFont val="宋体"/>
            <family val="0"/>
          </rPr>
          <t>李欢</t>
        </r>
        <r>
          <rPr>
            <b/>
            <sz val="9"/>
            <rFont val="Tahoma"/>
            <family val="2"/>
          </rPr>
          <t>:</t>
        </r>
        <r>
          <rPr>
            <sz val="9"/>
            <rFont val="Tahoma"/>
            <family val="2"/>
          </rPr>
          <t xml:space="preserve">
20606</t>
        </r>
      </text>
    </comment>
    <comment ref="A445" authorId="0">
      <text>
        <r>
          <rPr>
            <b/>
            <sz val="9"/>
            <rFont val="宋体"/>
            <family val="0"/>
          </rPr>
          <t>李欢</t>
        </r>
        <r>
          <rPr>
            <b/>
            <sz val="9"/>
            <rFont val="Tahoma"/>
            <family val="2"/>
          </rPr>
          <t>:</t>
        </r>
        <r>
          <rPr>
            <sz val="9"/>
            <rFont val="Tahoma"/>
            <family val="2"/>
          </rPr>
          <t xml:space="preserve">
20607</t>
        </r>
      </text>
    </comment>
    <comment ref="A452" authorId="0">
      <text>
        <r>
          <rPr>
            <b/>
            <sz val="9"/>
            <rFont val="宋体"/>
            <family val="0"/>
          </rPr>
          <t>李欢</t>
        </r>
        <r>
          <rPr>
            <b/>
            <sz val="9"/>
            <rFont val="Tahoma"/>
            <family val="2"/>
          </rPr>
          <t>:</t>
        </r>
        <r>
          <rPr>
            <sz val="9"/>
            <rFont val="Tahoma"/>
            <family val="2"/>
          </rPr>
          <t xml:space="preserve">
20608</t>
        </r>
      </text>
    </comment>
    <comment ref="A456" authorId="0">
      <text>
        <r>
          <rPr>
            <b/>
            <sz val="9"/>
            <rFont val="宋体"/>
            <family val="0"/>
          </rPr>
          <t>李欢</t>
        </r>
        <r>
          <rPr>
            <b/>
            <sz val="9"/>
            <rFont val="Tahoma"/>
            <family val="2"/>
          </rPr>
          <t>:</t>
        </r>
        <r>
          <rPr>
            <sz val="9"/>
            <rFont val="Tahoma"/>
            <family val="2"/>
          </rPr>
          <t xml:space="preserve">
20609</t>
        </r>
      </text>
    </comment>
    <comment ref="A459" authorId="0">
      <text>
        <r>
          <rPr>
            <b/>
            <sz val="9"/>
            <rFont val="宋体"/>
            <family val="0"/>
          </rPr>
          <t>李欢</t>
        </r>
        <r>
          <rPr>
            <b/>
            <sz val="9"/>
            <rFont val="Tahoma"/>
            <family val="2"/>
          </rPr>
          <t>:</t>
        </r>
        <r>
          <rPr>
            <sz val="9"/>
            <rFont val="Tahoma"/>
            <family val="2"/>
          </rPr>
          <t xml:space="preserve">
20699</t>
        </r>
      </text>
    </comment>
    <comment ref="A464" authorId="0">
      <text>
        <r>
          <rPr>
            <b/>
            <sz val="9"/>
            <rFont val="宋体"/>
            <family val="0"/>
          </rPr>
          <t>李欢</t>
        </r>
        <r>
          <rPr>
            <b/>
            <sz val="9"/>
            <rFont val="Tahoma"/>
            <family val="2"/>
          </rPr>
          <t>:</t>
        </r>
        <r>
          <rPr>
            <sz val="9"/>
            <rFont val="Tahoma"/>
            <family val="2"/>
          </rPr>
          <t xml:space="preserve">
207</t>
        </r>
      </text>
    </comment>
    <comment ref="A465" authorId="0">
      <text>
        <r>
          <rPr>
            <b/>
            <sz val="9"/>
            <rFont val="宋体"/>
            <family val="0"/>
          </rPr>
          <t>李欢</t>
        </r>
        <r>
          <rPr>
            <b/>
            <sz val="9"/>
            <rFont val="Tahoma"/>
            <family val="2"/>
          </rPr>
          <t>:</t>
        </r>
        <r>
          <rPr>
            <sz val="9"/>
            <rFont val="Tahoma"/>
            <family val="2"/>
          </rPr>
          <t xml:space="preserve">
20701</t>
        </r>
      </text>
    </comment>
    <comment ref="A481" authorId="0">
      <text>
        <r>
          <rPr>
            <b/>
            <sz val="9"/>
            <rFont val="宋体"/>
            <family val="0"/>
          </rPr>
          <t>李欢</t>
        </r>
        <r>
          <rPr>
            <b/>
            <sz val="9"/>
            <rFont val="Tahoma"/>
            <family val="2"/>
          </rPr>
          <t>:</t>
        </r>
        <r>
          <rPr>
            <sz val="9"/>
            <rFont val="Tahoma"/>
            <family val="2"/>
          </rPr>
          <t xml:space="preserve">
20702</t>
        </r>
      </text>
    </comment>
    <comment ref="A489" authorId="0">
      <text>
        <r>
          <rPr>
            <b/>
            <sz val="9"/>
            <rFont val="宋体"/>
            <family val="0"/>
          </rPr>
          <t>李欢</t>
        </r>
        <r>
          <rPr>
            <b/>
            <sz val="9"/>
            <rFont val="Tahoma"/>
            <family val="2"/>
          </rPr>
          <t>:</t>
        </r>
        <r>
          <rPr>
            <sz val="9"/>
            <rFont val="Tahoma"/>
            <family val="2"/>
          </rPr>
          <t xml:space="preserve">
20703</t>
        </r>
      </text>
    </comment>
    <comment ref="A500" authorId="0">
      <text>
        <r>
          <rPr>
            <b/>
            <sz val="9"/>
            <rFont val="宋体"/>
            <family val="0"/>
          </rPr>
          <t>李欢</t>
        </r>
        <r>
          <rPr>
            <b/>
            <sz val="9"/>
            <rFont val="Tahoma"/>
            <family val="2"/>
          </rPr>
          <t>:</t>
        </r>
        <r>
          <rPr>
            <sz val="9"/>
            <rFont val="Tahoma"/>
            <family val="2"/>
          </rPr>
          <t xml:space="preserve">
20706</t>
        </r>
      </text>
    </comment>
    <comment ref="A509" authorId="0">
      <text>
        <r>
          <rPr>
            <b/>
            <sz val="9"/>
            <rFont val="宋体"/>
            <family val="0"/>
          </rPr>
          <t>李欢</t>
        </r>
        <r>
          <rPr>
            <b/>
            <sz val="9"/>
            <rFont val="Tahoma"/>
            <family val="2"/>
          </rPr>
          <t>:</t>
        </r>
        <r>
          <rPr>
            <sz val="9"/>
            <rFont val="Tahoma"/>
            <family val="2"/>
          </rPr>
          <t xml:space="preserve">
20708</t>
        </r>
      </text>
    </comment>
    <comment ref="A516" authorId="0">
      <text>
        <r>
          <rPr>
            <b/>
            <sz val="9"/>
            <rFont val="宋体"/>
            <family val="0"/>
          </rPr>
          <t>李欢</t>
        </r>
        <r>
          <rPr>
            <b/>
            <sz val="9"/>
            <rFont val="Tahoma"/>
            <family val="2"/>
          </rPr>
          <t>:</t>
        </r>
        <r>
          <rPr>
            <sz val="9"/>
            <rFont val="Tahoma"/>
            <family val="2"/>
          </rPr>
          <t xml:space="preserve">
20799</t>
        </r>
      </text>
    </comment>
    <comment ref="A520" authorId="0">
      <text>
        <r>
          <rPr>
            <b/>
            <sz val="9"/>
            <rFont val="宋体"/>
            <family val="0"/>
          </rPr>
          <t>李欢</t>
        </r>
        <r>
          <rPr>
            <b/>
            <sz val="9"/>
            <rFont val="Tahoma"/>
            <family val="2"/>
          </rPr>
          <t>:</t>
        </r>
        <r>
          <rPr>
            <sz val="9"/>
            <rFont val="Tahoma"/>
            <family val="2"/>
          </rPr>
          <t xml:space="preserve">
208</t>
        </r>
      </text>
    </comment>
    <comment ref="A521" authorId="0">
      <text>
        <r>
          <rPr>
            <b/>
            <sz val="9"/>
            <rFont val="宋体"/>
            <family val="0"/>
          </rPr>
          <t>李欢</t>
        </r>
        <r>
          <rPr>
            <b/>
            <sz val="9"/>
            <rFont val="Tahoma"/>
            <family val="2"/>
          </rPr>
          <t>:</t>
        </r>
        <r>
          <rPr>
            <sz val="9"/>
            <rFont val="Tahoma"/>
            <family val="2"/>
          </rPr>
          <t xml:space="preserve">
20801</t>
        </r>
      </text>
    </comment>
    <comment ref="A535" authorId="0">
      <text>
        <r>
          <rPr>
            <b/>
            <sz val="9"/>
            <rFont val="宋体"/>
            <family val="0"/>
          </rPr>
          <t>李欢</t>
        </r>
        <r>
          <rPr>
            <b/>
            <sz val="9"/>
            <rFont val="Tahoma"/>
            <family val="2"/>
          </rPr>
          <t>:</t>
        </r>
        <r>
          <rPr>
            <sz val="9"/>
            <rFont val="Tahoma"/>
            <family val="2"/>
          </rPr>
          <t xml:space="preserve">
20802</t>
        </r>
      </text>
    </comment>
    <comment ref="A543" authorId="0">
      <text>
        <r>
          <rPr>
            <b/>
            <sz val="9"/>
            <rFont val="宋体"/>
            <family val="0"/>
          </rPr>
          <t>李欢</t>
        </r>
        <r>
          <rPr>
            <b/>
            <sz val="9"/>
            <rFont val="Tahoma"/>
            <family val="2"/>
          </rPr>
          <t>:</t>
        </r>
        <r>
          <rPr>
            <sz val="9"/>
            <rFont val="Tahoma"/>
            <family val="2"/>
          </rPr>
          <t xml:space="preserve">
20804</t>
        </r>
      </text>
    </comment>
    <comment ref="A545" authorId="0">
      <text>
        <r>
          <rPr>
            <b/>
            <sz val="9"/>
            <rFont val="宋体"/>
            <family val="0"/>
          </rPr>
          <t>李欢</t>
        </r>
        <r>
          <rPr>
            <b/>
            <sz val="9"/>
            <rFont val="Tahoma"/>
            <family val="2"/>
          </rPr>
          <t>:</t>
        </r>
        <r>
          <rPr>
            <sz val="9"/>
            <rFont val="Tahoma"/>
            <family val="2"/>
          </rPr>
          <t xml:space="preserve">
20805</t>
        </r>
      </text>
    </comment>
    <comment ref="A554" authorId="0">
      <text>
        <r>
          <rPr>
            <b/>
            <sz val="9"/>
            <rFont val="宋体"/>
            <family val="0"/>
          </rPr>
          <t>李欢</t>
        </r>
        <r>
          <rPr>
            <b/>
            <sz val="9"/>
            <rFont val="Tahoma"/>
            <family val="2"/>
          </rPr>
          <t>:</t>
        </r>
        <r>
          <rPr>
            <sz val="9"/>
            <rFont val="Tahoma"/>
            <family val="2"/>
          </rPr>
          <t xml:space="preserve">
20806</t>
        </r>
      </text>
    </comment>
    <comment ref="A558" authorId="0">
      <text>
        <r>
          <rPr>
            <b/>
            <sz val="9"/>
            <rFont val="宋体"/>
            <family val="0"/>
          </rPr>
          <t>李欢</t>
        </r>
        <r>
          <rPr>
            <b/>
            <sz val="9"/>
            <rFont val="Tahoma"/>
            <family val="2"/>
          </rPr>
          <t>:</t>
        </r>
        <r>
          <rPr>
            <sz val="9"/>
            <rFont val="Tahoma"/>
            <family val="2"/>
          </rPr>
          <t xml:space="preserve">
20807</t>
        </r>
      </text>
    </comment>
    <comment ref="A568" authorId="0">
      <text>
        <r>
          <rPr>
            <b/>
            <sz val="9"/>
            <rFont val="宋体"/>
            <family val="0"/>
          </rPr>
          <t>李欢</t>
        </r>
        <r>
          <rPr>
            <b/>
            <sz val="9"/>
            <rFont val="Tahoma"/>
            <family val="2"/>
          </rPr>
          <t>:</t>
        </r>
        <r>
          <rPr>
            <sz val="9"/>
            <rFont val="Tahoma"/>
            <family val="2"/>
          </rPr>
          <t xml:space="preserve">
20808</t>
        </r>
      </text>
    </comment>
    <comment ref="A576" authorId="0">
      <text>
        <r>
          <rPr>
            <b/>
            <sz val="9"/>
            <rFont val="宋体"/>
            <family val="0"/>
          </rPr>
          <t>李欢</t>
        </r>
        <r>
          <rPr>
            <b/>
            <sz val="9"/>
            <rFont val="Tahoma"/>
            <family val="2"/>
          </rPr>
          <t>:</t>
        </r>
        <r>
          <rPr>
            <sz val="9"/>
            <rFont val="Tahoma"/>
            <family val="2"/>
          </rPr>
          <t xml:space="preserve">
20809</t>
        </r>
      </text>
    </comment>
    <comment ref="A583" authorId="0">
      <text>
        <r>
          <rPr>
            <b/>
            <sz val="9"/>
            <rFont val="宋体"/>
            <family val="0"/>
          </rPr>
          <t>李欢</t>
        </r>
        <r>
          <rPr>
            <b/>
            <sz val="9"/>
            <rFont val="Tahoma"/>
            <family val="2"/>
          </rPr>
          <t>:</t>
        </r>
        <r>
          <rPr>
            <sz val="9"/>
            <rFont val="Tahoma"/>
            <family val="2"/>
          </rPr>
          <t xml:space="preserve">
20810</t>
        </r>
      </text>
    </comment>
    <comment ref="A590" authorId="0">
      <text>
        <r>
          <rPr>
            <b/>
            <sz val="9"/>
            <rFont val="宋体"/>
            <family val="0"/>
          </rPr>
          <t>李欢</t>
        </r>
        <r>
          <rPr>
            <b/>
            <sz val="9"/>
            <rFont val="Tahoma"/>
            <family val="2"/>
          </rPr>
          <t>:</t>
        </r>
        <r>
          <rPr>
            <sz val="9"/>
            <rFont val="Tahoma"/>
            <family val="2"/>
          </rPr>
          <t xml:space="preserve">
20811</t>
        </r>
      </text>
    </comment>
    <comment ref="A599" authorId="0">
      <text>
        <r>
          <rPr>
            <b/>
            <sz val="9"/>
            <rFont val="宋体"/>
            <family val="0"/>
          </rPr>
          <t>李欢</t>
        </r>
        <r>
          <rPr>
            <b/>
            <sz val="9"/>
            <rFont val="Tahoma"/>
            <family val="2"/>
          </rPr>
          <t>:</t>
        </r>
        <r>
          <rPr>
            <sz val="9"/>
            <rFont val="Tahoma"/>
            <family val="2"/>
          </rPr>
          <t xml:space="preserve">
20816</t>
        </r>
      </text>
    </comment>
    <comment ref="A604" authorId="0">
      <text>
        <r>
          <rPr>
            <b/>
            <sz val="9"/>
            <rFont val="宋体"/>
            <family val="0"/>
          </rPr>
          <t>李欢</t>
        </r>
        <r>
          <rPr>
            <b/>
            <sz val="9"/>
            <rFont val="Tahoma"/>
            <family val="2"/>
          </rPr>
          <t>:</t>
        </r>
        <r>
          <rPr>
            <sz val="9"/>
            <rFont val="Tahoma"/>
            <family val="2"/>
          </rPr>
          <t xml:space="preserve">
20819</t>
        </r>
      </text>
    </comment>
    <comment ref="A607" authorId="0">
      <text>
        <r>
          <rPr>
            <b/>
            <sz val="9"/>
            <rFont val="宋体"/>
            <family val="0"/>
          </rPr>
          <t>李欢</t>
        </r>
        <r>
          <rPr>
            <b/>
            <sz val="9"/>
            <rFont val="Tahoma"/>
            <family val="2"/>
          </rPr>
          <t>:</t>
        </r>
        <r>
          <rPr>
            <sz val="9"/>
            <rFont val="Tahoma"/>
            <family val="2"/>
          </rPr>
          <t xml:space="preserve">
20820</t>
        </r>
      </text>
    </comment>
    <comment ref="A610" authorId="0">
      <text>
        <r>
          <rPr>
            <b/>
            <sz val="9"/>
            <rFont val="宋体"/>
            <family val="0"/>
          </rPr>
          <t>李欢</t>
        </r>
        <r>
          <rPr>
            <b/>
            <sz val="9"/>
            <rFont val="Tahoma"/>
            <family val="2"/>
          </rPr>
          <t>:</t>
        </r>
        <r>
          <rPr>
            <sz val="9"/>
            <rFont val="Tahoma"/>
            <family val="2"/>
          </rPr>
          <t xml:space="preserve">
20821</t>
        </r>
      </text>
    </comment>
    <comment ref="A613" authorId="0">
      <text>
        <r>
          <rPr>
            <b/>
            <sz val="9"/>
            <rFont val="宋体"/>
            <family val="0"/>
          </rPr>
          <t>李欢</t>
        </r>
        <r>
          <rPr>
            <b/>
            <sz val="9"/>
            <rFont val="Tahoma"/>
            <family val="2"/>
          </rPr>
          <t>:</t>
        </r>
        <r>
          <rPr>
            <sz val="9"/>
            <rFont val="Tahoma"/>
            <family val="2"/>
          </rPr>
          <t xml:space="preserve">
20824</t>
        </r>
      </text>
    </comment>
    <comment ref="A643" authorId="0">
      <text>
        <r>
          <rPr>
            <b/>
            <sz val="9"/>
            <rFont val="宋体"/>
            <family val="0"/>
          </rPr>
          <t>李欢</t>
        </r>
        <r>
          <rPr>
            <b/>
            <sz val="9"/>
            <rFont val="Tahoma"/>
            <family val="2"/>
          </rPr>
          <t>:</t>
        </r>
        <r>
          <rPr>
            <sz val="9"/>
            <rFont val="Tahoma"/>
            <family val="2"/>
          </rPr>
          <t xml:space="preserve">
21002</t>
        </r>
      </text>
    </comment>
    <comment ref="A656" authorId="0">
      <text>
        <r>
          <rPr>
            <b/>
            <sz val="9"/>
            <rFont val="宋体"/>
            <family val="0"/>
          </rPr>
          <t>李欢</t>
        </r>
        <r>
          <rPr>
            <b/>
            <sz val="9"/>
            <rFont val="Tahoma"/>
            <family val="2"/>
          </rPr>
          <t>:</t>
        </r>
        <r>
          <rPr>
            <sz val="9"/>
            <rFont val="Tahoma"/>
            <family val="2"/>
          </rPr>
          <t xml:space="preserve">
21003</t>
        </r>
      </text>
    </comment>
    <comment ref="A660" authorId="0">
      <text>
        <r>
          <rPr>
            <b/>
            <sz val="9"/>
            <rFont val="宋体"/>
            <family val="0"/>
          </rPr>
          <t>李欢</t>
        </r>
        <r>
          <rPr>
            <b/>
            <sz val="9"/>
            <rFont val="Tahoma"/>
            <family val="2"/>
          </rPr>
          <t>:</t>
        </r>
        <r>
          <rPr>
            <sz val="9"/>
            <rFont val="Tahoma"/>
            <family val="2"/>
          </rPr>
          <t xml:space="preserve">
21004</t>
        </r>
      </text>
    </comment>
    <comment ref="A672" authorId="0">
      <text>
        <r>
          <rPr>
            <b/>
            <sz val="9"/>
            <rFont val="宋体"/>
            <family val="0"/>
          </rPr>
          <t>李欢</t>
        </r>
        <r>
          <rPr>
            <b/>
            <sz val="9"/>
            <rFont val="Tahoma"/>
            <family val="2"/>
          </rPr>
          <t>:</t>
        </r>
        <r>
          <rPr>
            <sz val="9"/>
            <rFont val="Tahoma"/>
            <family val="2"/>
          </rPr>
          <t xml:space="preserve">
21006</t>
        </r>
      </text>
    </comment>
    <comment ref="A675" authorId="0">
      <text>
        <r>
          <rPr>
            <b/>
            <sz val="9"/>
            <rFont val="宋体"/>
            <family val="0"/>
          </rPr>
          <t>李欢</t>
        </r>
        <r>
          <rPr>
            <b/>
            <sz val="9"/>
            <rFont val="Tahoma"/>
            <family val="2"/>
          </rPr>
          <t>:</t>
        </r>
        <r>
          <rPr>
            <sz val="9"/>
            <rFont val="Tahoma"/>
            <family val="2"/>
          </rPr>
          <t xml:space="preserve">
21007</t>
        </r>
      </text>
    </comment>
    <comment ref="A679" authorId="0">
      <text>
        <r>
          <rPr>
            <b/>
            <sz val="9"/>
            <rFont val="宋体"/>
            <family val="0"/>
          </rPr>
          <t>李欢</t>
        </r>
        <r>
          <rPr>
            <b/>
            <sz val="9"/>
            <rFont val="Tahoma"/>
            <family val="2"/>
          </rPr>
          <t>:</t>
        </r>
        <r>
          <rPr>
            <sz val="9"/>
            <rFont val="Tahoma"/>
            <family val="2"/>
          </rPr>
          <t xml:space="preserve">
21011</t>
        </r>
      </text>
    </comment>
    <comment ref="A684" authorId="0">
      <text>
        <r>
          <rPr>
            <b/>
            <sz val="9"/>
            <rFont val="宋体"/>
            <family val="0"/>
          </rPr>
          <t>李欢</t>
        </r>
        <r>
          <rPr>
            <b/>
            <sz val="9"/>
            <rFont val="Tahoma"/>
            <family val="2"/>
          </rPr>
          <t>:</t>
        </r>
        <r>
          <rPr>
            <sz val="9"/>
            <rFont val="Tahoma"/>
            <family val="2"/>
          </rPr>
          <t xml:space="preserve">
21012</t>
        </r>
      </text>
    </comment>
    <comment ref="A688" authorId="0">
      <text>
        <r>
          <rPr>
            <b/>
            <sz val="9"/>
            <rFont val="宋体"/>
            <family val="0"/>
          </rPr>
          <t>李欢</t>
        </r>
        <r>
          <rPr>
            <b/>
            <sz val="9"/>
            <rFont val="Tahoma"/>
            <family val="2"/>
          </rPr>
          <t>:</t>
        </r>
        <r>
          <rPr>
            <sz val="9"/>
            <rFont val="Tahoma"/>
            <family val="2"/>
          </rPr>
          <t xml:space="preserve">
21013</t>
        </r>
      </text>
    </comment>
    <comment ref="A692" authorId="0">
      <text>
        <r>
          <rPr>
            <b/>
            <sz val="9"/>
            <rFont val="宋体"/>
            <family val="0"/>
          </rPr>
          <t>李欢</t>
        </r>
        <r>
          <rPr>
            <b/>
            <sz val="9"/>
            <rFont val="Tahoma"/>
            <family val="2"/>
          </rPr>
          <t>:</t>
        </r>
        <r>
          <rPr>
            <sz val="9"/>
            <rFont val="Tahoma"/>
            <family val="2"/>
          </rPr>
          <t xml:space="preserve">
21014</t>
        </r>
      </text>
    </comment>
    <comment ref="A695" authorId="0">
      <text>
        <r>
          <rPr>
            <b/>
            <sz val="9"/>
            <rFont val="宋体"/>
            <family val="0"/>
          </rPr>
          <t>李欢</t>
        </r>
        <r>
          <rPr>
            <b/>
            <sz val="9"/>
            <rFont val="Tahoma"/>
            <family val="2"/>
          </rPr>
          <t>:</t>
        </r>
        <r>
          <rPr>
            <sz val="9"/>
            <rFont val="Tahoma"/>
            <family val="2"/>
          </rPr>
          <t xml:space="preserve">
21015</t>
        </r>
      </text>
    </comment>
    <comment ref="A781" authorId="0">
      <text>
        <r>
          <rPr>
            <b/>
            <sz val="9"/>
            <rFont val="宋体"/>
            <family val="0"/>
          </rPr>
          <t>李欢</t>
        </r>
        <r>
          <rPr>
            <b/>
            <sz val="9"/>
            <rFont val="Tahoma"/>
            <family val="2"/>
          </rPr>
          <t>:</t>
        </r>
        <r>
          <rPr>
            <sz val="9"/>
            <rFont val="Tahoma"/>
            <family val="2"/>
          </rPr>
          <t xml:space="preserve">
212</t>
        </r>
      </text>
    </comment>
    <comment ref="A782" authorId="0">
      <text>
        <r>
          <rPr>
            <b/>
            <sz val="9"/>
            <rFont val="宋体"/>
            <family val="0"/>
          </rPr>
          <t>李欢</t>
        </r>
        <r>
          <rPr>
            <b/>
            <sz val="9"/>
            <rFont val="Tahoma"/>
            <family val="2"/>
          </rPr>
          <t>:</t>
        </r>
        <r>
          <rPr>
            <sz val="9"/>
            <rFont val="Tahoma"/>
            <family val="2"/>
          </rPr>
          <t xml:space="preserve">
21201</t>
        </r>
      </text>
    </comment>
    <comment ref="A800" authorId="0">
      <text>
        <r>
          <rPr>
            <b/>
            <sz val="9"/>
            <rFont val="宋体"/>
            <family val="0"/>
          </rPr>
          <t>李欢</t>
        </r>
        <r>
          <rPr>
            <b/>
            <sz val="9"/>
            <rFont val="Tahoma"/>
            <family val="2"/>
          </rPr>
          <t>:</t>
        </r>
        <r>
          <rPr>
            <sz val="9"/>
            <rFont val="Tahoma"/>
            <family val="2"/>
          </rPr>
          <t xml:space="preserve">
213</t>
        </r>
      </text>
    </comment>
    <comment ref="A801" authorId="0">
      <text>
        <r>
          <rPr>
            <b/>
            <sz val="9"/>
            <rFont val="宋体"/>
            <family val="0"/>
          </rPr>
          <t>李欢</t>
        </r>
        <r>
          <rPr>
            <b/>
            <sz val="9"/>
            <rFont val="Tahoma"/>
            <family val="2"/>
          </rPr>
          <t>:</t>
        </r>
        <r>
          <rPr>
            <sz val="9"/>
            <rFont val="Tahoma"/>
            <family val="2"/>
          </rPr>
          <t xml:space="preserve">
21301</t>
        </r>
      </text>
    </comment>
    <comment ref="A899" authorId="0">
      <text>
        <r>
          <rPr>
            <b/>
            <sz val="9"/>
            <rFont val="宋体"/>
            <family val="0"/>
          </rPr>
          <t>李欢</t>
        </r>
        <r>
          <rPr>
            <b/>
            <sz val="9"/>
            <rFont val="Tahoma"/>
            <family val="2"/>
          </rPr>
          <t>:</t>
        </r>
        <r>
          <rPr>
            <sz val="9"/>
            <rFont val="Tahoma"/>
            <family val="2"/>
          </rPr>
          <t xml:space="preserve">
21306</t>
        </r>
      </text>
    </comment>
    <comment ref="A905" authorId="0">
      <text>
        <r>
          <rPr>
            <b/>
            <sz val="9"/>
            <rFont val="宋体"/>
            <family val="0"/>
          </rPr>
          <t>李欢</t>
        </r>
        <r>
          <rPr>
            <b/>
            <sz val="9"/>
            <rFont val="Tahoma"/>
            <family val="2"/>
          </rPr>
          <t>:</t>
        </r>
        <r>
          <rPr>
            <sz val="9"/>
            <rFont val="Tahoma"/>
            <family val="2"/>
          </rPr>
          <t xml:space="preserve">
21307</t>
        </r>
      </text>
    </comment>
    <comment ref="A912" authorId="0">
      <text>
        <r>
          <rPr>
            <b/>
            <sz val="9"/>
            <rFont val="宋体"/>
            <family val="0"/>
          </rPr>
          <t>李欢</t>
        </r>
        <r>
          <rPr>
            <b/>
            <sz val="9"/>
            <rFont val="Tahoma"/>
            <family val="2"/>
          </rPr>
          <t>:</t>
        </r>
        <r>
          <rPr>
            <sz val="9"/>
            <rFont val="Tahoma"/>
            <family val="2"/>
          </rPr>
          <t xml:space="preserve">
21308</t>
        </r>
      </text>
    </comment>
    <comment ref="A1049" authorId="0">
      <text>
        <r>
          <rPr>
            <b/>
            <sz val="9"/>
            <rFont val="宋体"/>
            <family val="0"/>
          </rPr>
          <t>李欢</t>
        </r>
        <r>
          <rPr>
            <b/>
            <sz val="9"/>
            <rFont val="Tahoma"/>
            <family val="2"/>
          </rPr>
          <t>:</t>
        </r>
        <r>
          <rPr>
            <sz val="9"/>
            <rFont val="Tahoma"/>
            <family val="2"/>
          </rPr>
          <t xml:space="preserve">
21599</t>
        </r>
      </text>
    </comment>
    <comment ref="A1055" authorId="0">
      <text>
        <r>
          <rPr>
            <b/>
            <sz val="9"/>
            <rFont val="宋体"/>
            <family val="0"/>
          </rPr>
          <t>李欢</t>
        </r>
        <r>
          <rPr>
            <b/>
            <sz val="9"/>
            <rFont val="Tahoma"/>
            <family val="2"/>
          </rPr>
          <t>:</t>
        </r>
        <r>
          <rPr>
            <sz val="9"/>
            <rFont val="Tahoma"/>
            <family val="2"/>
          </rPr>
          <t xml:space="preserve">
216</t>
        </r>
      </text>
    </comment>
    <comment ref="A1100" authorId="0">
      <text>
        <r>
          <rPr>
            <b/>
            <sz val="9"/>
            <rFont val="宋体"/>
            <family val="0"/>
          </rPr>
          <t>李欢</t>
        </r>
        <r>
          <rPr>
            <b/>
            <sz val="9"/>
            <rFont val="Tahoma"/>
            <family val="2"/>
          </rPr>
          <t>:</t>
        </r>
        <r>
          <rPr>
            <sz val="9"/>
            <rFont val="Tahoma"/>
            <family val="2"/>
          </rPr>
          <t xml:space="preserve">
220</t>
        </r>
      </text>
    </comment>
    <comment ref="A1120" authorId="0">
      <text>
        <r>
          <rPr>
            <b/>
            <sz val="9"/>
            <rFont val="宋体"/>
            <family val="0"/>
          </rPr>
          <t>李欢</t>
        </r>
        <r>
          <rPr>
            <b/>
            <sz val="9"/>
            <rFont val="Tahoma"/>
            <family val="2"/>
          </rPr>
          <t>:</t>
        </r>
        <r>
          <rPr>
            <sz val="9"/>
            <rFont val="Tahoma"/>
            <family val="2"/>
          </rPr>
          <t xml:space="preserve">
22002</t>
        </r>
      </text>
    </comment>
    <comment ref="A1139" authorId="0">
      <text>
        <r>
          <rPr>
            <b/>
            <sz val="9"/>
            <rFont val="宋体"/>
            <family val="0"/>
          </rPr>
          <t>李欢</t>
        </r>
        <r>
          <rPr>
            <b/>
            <sz val="9"/>
            <rFont val="Tahoma"/>
            <family val="2"/>
          </rPr>
          <t>:</t>
        </r>
        <r>
          <rPr>
            <sz val="9"/>
            <rFont val="Tahoma"/>
            <family val="2"/>
          </rPr>
          <t xml:space="preserve">
22003</t>
        </r>
      </text>
    </comment>
    <comment ref="A1148" authorId="0">
      <text>
        <r>
          <rPr>
            <b/>
            <sz val="9"/>
            <rFont val="宋体"/>
            <family val="0"/>
          </rPr>
          <t>李欢</t>
        </r>
        <r>
          <rPr>
            <b/>
            <sz val="9"/>
            <rFont val="Tahoma"/>
            <family val="2"/>
          </rPr>
          <t>:</t>
        </r>
        <r>
          <rPr>
            <sz val="9"/>
            <rFont val="Tahoma"/>
            <family val="2"/>
          </rPr>
          <t xml:space="preserve">
22005</t>
        </r>
      </text>
    </comment>
    <comment ref="A1164" authorId="0">
      <text>
        <r>
          <rPr>
            <b/>
            <sz val="9"/>
            <rFont val="宋体"/>
            <family val="0"/>
          </rPr>
          <t>李欢</t>
        </r>
        <r>
          <rPr>
            <b/>
            <sz val="9"/>
            <rFont val="Tahoma"/>
            <family val="2"/>
          </rPr>
          <t>:</t>
        </r>
        <r>
          <rPr>
            <sz val="9"/>
            <rFont val="Tahoma"/>
            <family val="2"/>
          </rPr>
          <t xml:space="preserve">
221</t>
        </r>
      </text>
    </comment>
    <comment ref="A1174" authorId="0">
      <text>
        <r>
          <rPr>
            <b/>
            <sz val="9"/>
            <rFont val="宋体"/>
            <family val="0"/>
          </rPr>
          <t>李欢</t>
        </r>
        <r>
          <rPr>
            <b/>
            <sz val="9"/>
            <rFont val="Tahoma"/>
            <family val="2"/>
          </rPr>
          <t>:</t>
        </r>
        <r>
          <rPr>
            <sz val="9"/>
            <rFont val="Tahoma"/>
            <family val="2"/>
          </rPr>
          <t xml:space="preserve">
22102</t>
        </r>
      </text>
    </comment>
    <comment ref="A1178" authorId="0">
      <text>
        <r>
          <rPr>
            <b/>
            <sz val="9"/>
            <rFont val="宋体"/>
            <family val="0"/>
          </rPr>
          <t>李欢</t>
        </r>
        <r>
          <rPr>
            <b/>
            <sz val="9"/>
            <rFont val="Tahoma"/>
            <family val="2"/>
          </rPr>
          <t>:</t>
        </r>
        <r>
          <rPr>
            <sz val="9"/>
            <rFont val="Tahoma"/>
            <family val="2"/>
          </rPr>
          <t xml:space="preserve">
22103</t>
        </r>
      </text>
    </comment>
    <comment ref="A1182" authorId="0">
      <text>
        <r>
          <rPr>
            <b/>
            <sz val="9"/>
            <rFont val="宋体"/>
            <family val="0"/>
          </rPr>
          <t>李欢</t>
        </r>
        <r>
          <rPr>
            <b/>
            <sz val="9"/>
            <rFont val="Tahoma"/>
            <family val="2"/>
          </rPr>
          <t>:</t>
        </r>
        <r>
          <rPr>
            <sz val="9"/>
            <rFont val="Tahoma"/>
            <family val="2"/>
          </rPr>
          <t xml:space="preserve">
222</t>
        </r>
      </text>
    </comment>
    <comment ref="A1183" authorId="0">
      <text>
        <r>
          <rPr>
            <b/>
            <sz val="9"/>
            <rFont val="宋体"/>
            <family val="0"/>
          </rPr>
          <t>李欢</t>
        </r>
        <r>
          <rPr>
            <b/>
            <sz val="9"/>
            <rFont val="Tahoma"/>
            <family val="2"/>
          </rPr>
          <t>:</t>
        </r>
        <r>
          <rPr>
            <sz val="9"/>
            <rFont val="Tahoma"/>
            <family val="2"/>
          </rPr>
          <t xml:space="preserve">
22201</t>
        </r>
      </text>
    </comment>
    <comment ref="A1198" authorId="0">
      <text>
        <r>
          <rPr>
            <b/>
            <sz val="9"/>
            <rFont val="宋体"/>
            <family val="0"/>
          </rPr>
          <t>李欢</t>
        </r>
        <r>
          <rPr>
            <b/>
            <sz val="9"/>
            <rFont val="Tahoma"/>
            <family val="2"/>
          </rPr>
          <t>:</t>
        </r>
        <r>
          <rPr>
            <sz val="9"/>
            <rFont val="Tahoma"/>
            <family val="2"/>
          </rPr>
          <t xml:space="preserve">
22202</t>
        </r>
      </text>
    </comment>
    <comment ref="A1212" authorId="0">
      <text>
        <r>
          <rPr>
            <b/>
            <sz val="9"/>
            <rFont val="宋体"/>
            <family val="0"/>
          </rPr>
          <t>李欢</t>
        </r>
        <r>
          <rPr>
            <b/>
            <sz val="9"/>
            <rFont val="Tahoma"/>
            <family val="2"/>
          </rPr>
          <t>:</t>
        </r>
        <r>
          <rPr>
            <sz val="9"/>
            <rFont val="Tahoma"/>
            <family val="2"/>
          </rPr>
          <t xml:space="preserve">
22203</t>
        </r>
      </text>
    </comment>
    <comment ref="A1217" authorId="0">
      <text>
        <r>
          <rPr>
            <b/>
            <sz val="9"/>
            <rFont val="宋体"/>
            <family val="0"/>
          </rPr>
          <t>李欢</t>
        </r>
        <r>
          <rPr>
            <b/>
            <sz val="9"/>
            <rFont val="Tahoma"/>
            <family val="2"/>
          </rPr>
          <t>:</t>
        </r>
        <r>
          <rPr>
            <sz val="9"/>
            <rFont val="Tahoma"/>
            <family val="2"/>
          </rPr>
          <t xml:space="preserve">
22204</t>
        </r>
      </text>
    </comment>
    <comment ref="A1223" authorId="0">
      <text>
        <r>
          <rPr>
            <b/>
            <sz val="9"/>
            <rFont val="宋体"/>
            <family val="0"/>
          </rPr>
          <t>李欢</t>
        </r>
        <r>
          <rPr>
            <b/>
            <sz val="9"/>
            <rFont val="Tahoma"/>
            <family val="2"/>
          </rPr>
          <t>:</t>
        </r>
        <r>
          <rPr>
            <sz val="9"/>
            <rFont val="Tahoma"/>
            <family val="2"/>
          </rPr>
          <t xml:space="preserve">
22205</t>
        </r>
      </text>
    </comment>
    <comment ref="A1236" authorId="0">
      <text>
        <r>
          <rPr>
            <b/>
            <sz val="9"/>
            <rFont val="宋体"/>
            <family val="0"/>
          </rPr>
          <t>李欢</t>
        </r>
        <r>
          <rPr>
            <b/>
            <sz val="9"/>
            <rFont val="Tahoma"/>
            <family val="2"/>
          </rPr>
          <t>:</t>
        </r>
        <r>
          <rPr>
            <sz val="9"/>
            <rFont val="Tahoma"/>
            <family val="2"/>
          </rPr>
          <t xml:space="preserve">
22401</t>
        </r>
      </text>
    </comment>
    <comment ref="A1248" authorId="0">
      <text>
        <r>
          <rPr>
            <b/>
            <sz val="9"/>
            <rFont val="宋体"/>
            <family val="0"/>
          </rPr>
          <t>李欢</t>
        </r>
        <r>
          <rPr>
            <b/>
            <sz val="9"/>
            <rFont val="Tahoma"/>
            <family val="2"/>
          </rPr>
          <t>:</t>
        </r>
        <r>
          <rPr>
            <sz val="9"/>
            <rFont val="Tahoma"/>
            <family val="2"/>
          </rPr>
          <t xml:space="preserve">
22402</t>
        </r>
      </text>
    </comment>
    <comment ref="A1254" authorId="0">
      <text>
        <r>
          <rPr>
            <b/>
            <sz val="9"/>
            <rFont val="宋体"/>
            <family val="0"/>
          </rPr>
          <t>李欢</t>
        </r>
        <r>
          <rPr>
            <b/>
            <sz val="9"/>
            <rFont val="Tahoma"/>
            <family val="2"/>
          </rPr>
          <t>:</t>
        </r>
        <r>
          <rPr>
            <sz val="9"/>
            <rFont val="Tahoma"/>
            <family val="2"/>
          </rPr>
          <t xml:space="preserve">
22403</t>
        </r>
      </text>
    </comment>
    <comment ref="A1260" authorId="0">
      <text>
        <r>
          <rPr>
            <b/>
            <sz val="9"/>
            <rFont val="宋体"/>
            <family val="0"/>
          </rPr>
          <t>李欢</t>
        </r>
        <r>
          <rPr>
            <b/>
            <sz val="9"/>
            <rFont val="Tahoma"/>
            <family val="2"/>
          </rPr>
          <t>:</t>
        </r>
        <r>
          <rPr>
            <sz val="9"/>
            <rFont val="Tahoma"/>
            <family val="2"/>
          </rPr>
          <t xml:space="preserve">
22404</t>
        </r>
      </text>
    </comment>
    <comment ref="A1268" authorId="0">
      <text>
        <r>
          <rPr>
            <b/>
            <sz val="9"/>
            <rFont val="宋体"/>
            <family val="0"/>
          </rPr>
          <t>李欢</t>
        </r>
        <r>
          <rPr>
            <b/>
            <sz val="9"/>
            <rFont val="Tahoma"/>
            <family val="2"/>
          </rPr>
          <t>:</t>
        </r>
        <r>
          <rPr>
            <sz val="9"/>
            <rFont val="Tahoma"/>
            <family val="2"/>
          </rPr>
          <t xml:space="preserve">
22405</t>
        </r>
      </text>
    </comment>
    <comment ref="A1281" authorId="0">
      <text>
        <r>
          <rPr>
            <b/>
            <sz val="9"/>
            <rFont val="宋体"/>
            <family val="0"/>
          </rPr>
          <t>李欢</t>
        </r>
        <r>
          <rPr>
            <b/>
            <sz val="9"/>
            <rFont val="Tahoma"/>
            <family val="2"/>
          </rPr>
          <t>:</t>
        </r>
        <r>
          <rPr>
            <sz val="9"/>
            <rFont val="Tahoma"/>
            <family val="2"/>
          </rPr>
          <t xml:space="preserve">
22406</t>
        </r>
      </text>
    </comment>
    <comment ref="A1285" authorId="0">
      <text>
        <r>
          <rPr>
            <b/>
            <sz val="9"/>
            <rFont val="宋体"/>
            <family val="0"/>
          </rPr>
          <t>李欢</t>
        </r>
        <r>
          <rPr>
            <b/>
            <sz val="9"/>
            <rFont val="Tahoma"/>
            <family val="2"/>
          </rPr>
          <t>:</t>
        </r>
        <r>
          <rPr>
            <sz val="9"/>
            <rFont val="Tahoma"/>
            <family val="2"/>
          </rPr>
          <t xml:space="preserve">
22407</t>
        </r>
      </text>
    </comment>
  </commentList>
</comments>
</file>

<file path=xl/comments4.xml><?xml version="1.0" encoding="utf-8"?>
<comments xmlns="http://schemas.openxmlformats.org/spreadsheetml/2006/main">
  <authors>
    <author>李欢</author>
  </authors>
  <commentList>
    <comment ref="A174" authorId="0">
      <text>
        <r>
          <rPr>
            <b/>
            <sz val="9"/>
            <rFont val="宋体"/>
            <family val="0"/>
          </rPr>
          <t>李欢</t>
        </r>
        <r>
          <rPr>
            <b/>
            <sz val="9"/>
            <rFont val="Tahoma"/>
            <family val="2"/>
          </rPr>
          <t>:</t>
        </r>
        <r>
          <rPr>
            <sz val="9"/>
            <rFont val="Tahoma"/>
            <family val="2"/>
          </rPr>
          <t xml:space="preserve">
35</t>
        </r>
      </text>
    </comment>
    <comment ref="A180" authorId="0">
      <text>
        <r>
          <rPr>
            <b/>
            <sz val="9"/>
            <rFont val="宋体"/>
            <family val="0"/>
          </rPr>
          <t>李欢</t>
        </r>
        <r>
          <rPr>
            <b/>
            <sz val="9"/>
            <rFont val="Tahoma"/>
            <family val="2"/>
          </rPr>
          <t>:</t>
        </r>
        <r>
          <rPr>
            <sz val="9"/>
            <rFont val="Tahoma"/>
            <family val="2"/>
          </rPr>
          <t xml:space="preserve">
36</t>
        </r>
      </text>
    </comment>
    <comment ref="A186" authorId="0">
      <text>
        <r>
          <rPr>
            <b/>
            <sz val="9"/>
            <rFont val="宋体"/>
            <family val="0"/>
          </rPr>
          <t>李欢</t>
        </r>
        <r>
          <rPr>
            <b/>
            <sz val="9"/>
            <rFont val="Tahoma"/>
            <family val="2"/>
          </rPr>
          <t>:</t>
        </r>
        <r>
          <rPr>
            <sz val="9"/>
            <rFont val="Tahoma"/>
            <family val="2"/>
          </rPr>
          <t xml:space="preserve">
37</t>
        </r>
      </text>
    </comment>
    <comment ref="A192" authorId="0">
      <text>
        <r>
          <rPr>
            <b/>
            <sz val="9"/>
            <rFont val="宋体"/>
            <family val="0"/>
          </rPr>
          <t>李欢</t>
        </r>
        <r>
          <rPr>
            <b/>
            <sz val="9"/>
            <rFont val="Tahoma"/>
            <family val="2"/>
          </rPr>
          <t>:</t>
        </r>
        <r>
          <rPr>
            <sz val="9"/>
            <rFont val="Tahoma"/>
            <family val="2"/>
          </rPr>
          <t xml:space="preserve">
38</t>
        </r>
      </text>
    </comment>
    <comment ref="A209" authorId="0">
      <text>
        <r>
          <rPr>
            <b/>
            <sz val="9"/>
            <rFont val="宋体"/>
            <family val="0"/>
          </rPr>
          <t>李欢</t>
        </r>
        <r>
          <rPr>
            <b/>
            <sz val="9"/>
            <rFont val="Tahoma"/>
            <family val="2"/>
          </rPr>
          <t>:</t>
        </r>
        <r>
          <rPr>
            <sz val="9"/>
            <rFont val="Tahoma"/>
            <family val="2"/>
          </rPr>
          <t xml:space="preserve">
20199</t>
        </r>
      </text>
    </comment>
    <comment ref="A221" authorId="0">
      <text>
        <r>
          <rPr>
            <b/>
            <sz val="9"/>
            <rFont val="宋体"/>
            <family val="0"/>
          </rPr>
          <t>李欢</t>
        </r>
        <r>
          <rPr>
            <b/>
            <sz val="9"/>
            <rFont val="Tahoma"/>
            <family val="2"/>
          </rPr>
          <t>:</t>
        </r>
        <r>
          <rPr>
            <sz val="9"/>
            <rFont val="Tahoma"/>
            <family val="2"/>
          </rPr>
          <t xml:space="preserve">
</t>
        </r>
        <r>
          <rPr>
            <sz val="9"/>
            <rFont val="宋体"/>
            <family val="0"/>
          </rPr>
          <t>将内卫修改为武装警察部队</t>
        </r>
      </text>
    </comment>
    <comment ref="A223" authorId="0">
      <text>
        <r>
          <rPr>
            <b/>
            <sz val="9"/>
            <rFont val="宋体"/>
            <family val="0"/>
          </rPr>
          <t>李欢</t>
        </r>
        <r>
          <rPr>
            <b/>
            <sz val="9"/>
            <rFont val="Tahoma"/>
            <family val="2"/>
          </rPr>
          <t>:</t>
        </r>
        <r>
          <rPr>
            <sz val="9"/>
            <rFont val="Tahoma"/>
            <family val="2"/>
          </rPr>
          <t xml:space="preserve">
20402</t>
        </r>
      </text>
    </comment>
    <comment ref="A232" authorId="0">
      <text>
        <r>
          <rPr>
            <b/>
            <sz val="9"/>
            <rFont val="宋体"/>
            <family val="0"/>
          </rPr>
          <t>李欢</t>
        </r>
        <r>
          <rPr>
            <b/>
            <sz val="9"/>
            <rFont val="Tahoma"/>
            <family val="2"/>
          </rPr>
          <t>:</t>
        </r>
        <r>
          <rPr>
            <sz val="9"/>
            <rFont val="Tahoma"/>
            <family val="2"/>
          </rPr>
          <t xml:space="preserve">
20403</t>
        </r>
      </text>
    </comment>
    <comment ref="A247" authorId="0">
      <text>
        <r>
          <rPr>
            <b/>
            <sz val="9"/>
            <rFont val="宋体"/>
            <family val="0"/>
          </rPr>
          <t>李欢</t>
        </r>
        <r>
          <rPr>
            <b/>
            <sz val="9"/>
            <rFont val="Tahoma"/>
            <family val="2"/>
          </rPr>
          <t>:</t>
        </r>
        <r>
          <rPr>
            <sz val="9"/>
            <rFont val="Tahoma"/>
            <family val="2"/>
          </rPr>
          <t xml:space="preserve">
20405</t>
        </r>
      </text>
    </comment>
    <comment ref="A256" authorId="0">
      <text>
        <r>
          <rPr>
            <b/>
            <sz val="9"/>
            <rFont val="宋体"/>
            <family val="0"/>
          </rPr>
          <t>李欢</t>
        </r>
        <r>
          <rPr>
            <b/>
            <sz val="9"/>
            <rFont val="Tahoma"/>
            <family val="2"/>
          </rPr>
          <t>:</t>
        </r>
        <r>
          <rPr>
            <sz val="9"/>
            <rFont val="Tahoma"/>
            <family val="2"/>
          </rPr>
          <t xml:space="preserve">
20406</t>
        </r>
      </text>
    </comment>
    <comment ref="A291" authorId="0">
      <text>
        <r>
          <rPr>
            <b/>
            <sz val="9"/>
            <rFont val="宋体"/>
            <family val="0"/>
          </rPr>
          <t>李欢</t>
        </r>
        <r>
          <rPr>
            <b/>
            <sz val="9"/>
            <rFont val="Tahoma"/>
            <family val="2"/>
          </rPr>
          <t>:</t>
        </r>
        <r>
          <rPr>
            <sz val="9"/>
            <rFont val="Tahoma"/>
            <family val="2"/>
          </rPr>
          <t xml:space="preserve">
20409</t>
        </r>
      </text>
    </comment>
    <comment ref="A299" authorId="0">
      <text>
        <r>
          <rPr>
            <b/>
            <sz val="9"/>
            <rFont val="宋体"/>
            <family val="0"/>
          </rPr>
          <t>李欢</t>
        </r>
        <r>
          <rPr>
            <b/>
            <sz val="9"/>
            <rFont val="Tahoma"/>
            <family val="2"/>
          </rPr>
          <t>:</t>
        </r>
        <r>
          <rPr>
            <sz val="9"/>
            <rFont val="Tahoma"/>
            <family val="2"/>
          </rPr>
          <t xml:space="preserve">
20410</t>
        </r>
      </text>
    </comment>
    <comment ref="A305" authorId="0">
      <text>
        <r>
          <rPr>
            <b/>
            <sz val="9"/>
            <rFont val="宋体"/>
            <family val="0"/>
          </rPr>
          <t>李欢</t>
        </r>
        <r>
          <rPr>
            <b/>
            <sz val="9"/>
            <rFont val="Tahoma"/>
            <family val="2"/>
          </rPr>
          <t>:</t>
        </r>
        <r>
          <rPr>
            <sz val="9"/>
            <rFont val="Tahoma"/>
            <family val="2"/>
          </rPr>
          <t xml:space="preserve">
20499</t>
        </r>
      </text>
    </comment>
    <comment ref="A306" authorId="0">
      <text>
        <r>
          <rPr>
            <b/>
            <sz val="9"/>
            <rFont val="宋体"/>
            <family val="0"/>
          </rPr>
          <t>李欢</t>
        </r>
        <r>
          <rPr>
            <b/>
            <sz val="9"/>
            <rFont val="Tahoma"/>
            <family val="2"/>
          </rPr>
          <t>:</t>
        </r>
        <r>
          <rPr>
            <sz val="9"/>
            <rFont val="Tahoma"/>
            <family val="2"/>
          </rPr>
          <t xml:space="preserve">
20499</t>
        </r>
      </text>
    </comment>
    <comment ref="A330" authorId="0">
      <text>
        <r>
          <rPr>
            <b/>
            <sz val="9"/>
            <rFont val="宋体"/>
            <family val="0"/>
          </rPr>
          <t>李欢</t>
        </r>
        <r>
          <rPr>
            <b/>
            <sz val="9"/>
            <rFont val="Tahoma"/>
            <family val="2"/>
          </rPr>
          <t>:</t>
        </r>
        <r>
          <rPr>
            <sz val="9"/>
            <rFont val="Tahoma"/>
            <family val="2"/>
          </rPr>
          <t xml:space="preserve">
20507</t>
        </r>
      </text>
    </comment>
    <comment ref="A339" authorId="0">
      <text>
        <r>
          <rPr>
            <b/>
            <sz val="9"/>
            <rFont val="宋体"/>
            <family val="0"/>
          </rPr>
          <t>李欢</t>
        </r>
        <r>
          <rPr>
            <b/>
            <sz val="9"/>
            <rFont val="Tahoma"/>
            <family val="2"/>
          </rPr>
          <t>:</t>
        </r>
        <r>
          <rPr>
            <sz val="9"/>
            <rFont val="Tahoma"/>
            <family val="2"/>
          </rPr>
          <t xml:space="preserve">
20509</t>
        </r>
      </text>
    </comment>
    <comment ref="A415" authorId="0">
      <text>
        <r>
          <rPr>
            <b/>
            <sz val="9"/>
            <rFont val="宋体"/>
            <family val="0"/>
          </rPr>
          <t>李欢</t>
        </r>
        <r>
          <rPr>
            <b/>
            <sz val="9"/>
            <rFont val="Tahoma"/>
            <family val="2"/>
          </rPr>
          <t>:</t>
        </r>
        <r>
          <rPr>
            <sz val="9"/>
            <rFont val="Tahoma"/>
            <family val="2"/>
          </rPr>
          <t xml:space="preserve">
20706</t>
        </r>
      </text>
    </comment>
    <comment ref="A424" authorId="0">
      <text>
        <r>
          <rPr>
            <b/>
            <sz val="9"/>
            <rFont val="宋体"/>
            <family val="0"/>
          </rPr>
          <t>李欢</t>
        </r>
        <r>
          <rPr>
            <b/>
            <sz val="9"/>
            <rFont val="Tahoma"/>
            <family val="2"/>
          </rPr>
          <t>:</t>
        </r>
        <r>
          <rPr>
            <sz val="9"/>
            <rFont val="Tahoma"/>
            <family val="2"/>
          </rPr>
          <t xml:space="preserve">
20708</t>
        </r>
      </text>
    </comment>
    <comment ref="A513" authorId="0">
      <text>
        <r>
          <rPr>
            <b/>
            <sz val="9"/>
            <rFont val="宋体"/>
            <family val="0"/>
          </rPr>
          <t>李欢</t>
        </r>
        <r>
          <rPr>
            <b/>
            <sz val="9"/>
            <rFont val="Tahoma"/>
            <family val="2"/>
          </rPr>
          <t>:</t>
        </r>
        <r>
          <rPr>
            <sz val="9"/>
            <rFont val="Tahoma"/>
            <family val="2"/>
          </rPr>
          <t xml:space="preserve">
20819</t>
        </r>
      </text>
    </comment>
    <comment ref="A519" authorId="0">
      <text>
        <r>
          <rPr>
            <b/>
            <sz val="9"/>
            <rFont val="宋体"/>
            <family val="0"/>
          </rPr>
          <t>李欢</t>
        </r>
        <r>
          <rPr>
            <b/>
            <sz val="9"/>
            <rFont val="Tahoma"/>
            <family val="2"/>
          </rPr>
          <t>:</t>
        </r>
        <r>
          <rPr>
            <sz val="9"/>
            <rFont val="Tahoma"/>
            <family val="2"/>
          </rPr>
          <t xml:space="preserve">
20821</t>
        </r>
      </text>
    </comment>
    <comment ref="A522" authorId="0">
      <text>
        <r>
          <rPr>
            <b/>
            <sz val="9"/>
            <rFont val="宋体"/>
            <family val="0"/>
          </rPr>
          <t>李欢</t>
        </r>
        <r>
          <rPr>
            <b/>
            <sz val="9"/>
            <rFont val="Tahoma"/>
            <family val="2"/>
          </rPr>
          <t>:</t>
        </r>
        <r>
          <rPr>
            <sz val="9"/>
            <rFont val="Tahoma"/>
            <family val="2"/>
          </rPr>
          <t xml:space="preserve">
20824</t>
        </r>
      </text>
    </comment>
    <comment ref="A595" authorId="0">
      <text>
        <r>
          <rPr>
            <b/>
            <sz val="9"/>
            <rFont val="宋体"/>
            <family val="0"/>
          </rPr>
          <t>李欢</t>
        </r>
        <r>
          <rPr>
            <b/>
            <sz val="9"/>
            <rFont val="Tahoma"/>
            <family val="2"/>
          </rPr>
          <t>:</t>
        </r>
        <r>
          <rPr>
            <sz val="9"/>
            <rFont val="Tahoma"/>
            <family val="2"/>
          </rPr>
          <t xml:space="preserve">
21012</t>
        </r>
      </text>
    </comment>
    <comment ref="A599" authorId="0">
      <text>
        <r>
          <rPr>
            <b/>
            <sz val="9"/>
            <rFont val="宋体"/>
            <family val="0"/>
          </rPr>
          <t>李欢</t>
        </r>
        <r>
          <rPr>
            <b/>
            <sz val="9"/>
            <rFont val="Tahoma"/>
            <family val="2"/>
          </rPr>
          <t>:</t>
        </r>
        <r>
          <rPr>
            <sz val="9"/>
            <rFont val="Tahoma"/>
            <family val="2"/>
          </rPr>
          <t xml:space="preserve">
21013</t>
        </r>
      </text>
    </comment>
    <comment ref="A603" authorId="0">
      <text>
        <r>
          <rPr>
            <b/>
            <sz val="9"/>
            <rFont val="宋体"/>
            <family val="0"/>
          </rPr>
          <t>李欢</t>
        </r>
        <r>
          <rPr>
            <b/>
            <sz val="9"/>
            <rFont val="Tahoma"/>
            <family val="2"/>
          </rPr>
          <t>:</t>
        </r>
        <r>
          <rPr>
            <sz val="9"/>
            <rFont val="Tahoma"/>
            <family val="2"/>
          </rPr>
          <t xml:space="preserve">
21014</t>
        </r>
      </text>
    </comment>
    <comment ref="A606" authorId="0">
      <text>
        <r>
          <rPr>
            <b/>
            <sz val="9"/>
            <rFont val="宋体"/>
            <family val="0"/>
          </rPr>
          <t>李欢</t>
        </r>
        <r>
          <rPr>
            <b/>
            <sz val="9"/>
            <rFont val="Tahoma"/>
            <family val="2"/>
          </rPr>
          <t>:</t>
        </r>
        <r>
          <rPr>
            <sz val="9"/>
            <rFont val="Tahoma"/>
            <family val="2"/>
          </rPr>
          <t xml:space="preserve">
21015</t>
        </r>
      </text>
    </comment>
    <comment ref="A897" authorId="0">
      <text>
        <r>
          <rPr>
            <b/>
            <sz val="9"/>
            <rFont val="宋体"/>
            <family val="0"/>
          </rPr>
          <t>李欢</t>
        </r>
        <r>
          <rPr>
            <b/>
            <sz val="9"/>
            <rFont val="Tahoma"/>
            <family val="2"/>
          </rPr>
          <t>:</t>
        </r>
        <r>
          <rPr>
            <sz val="9"/>
            <rFont val="Tahoma"/>
            <family val="2"/>
          </rPr>
          <t xml:space="preserve">
22401</t>
        </r>
      </text>
    </comment>
    <comment ref="A909" authorId="0">
      <text>
        <r>
          <rPr>
            <b/>
            <sz val="9"/>
            <rFont val="宋体"/>
            <family val="0"/>
          </rPr>
          <t>李欢</t>
        </r>
        <r>
          <rPr>
            <b/>
            <sz val="9"/>
            <rFont val="Tahoma"/>
            <family val="2"/>
          </rPr>
          <t>:</t>
        </r>
        <r>
          <rPr>
            <sz val="9"/>
            <rFont val="Tahoma"/>
            <family val="2"/>
          </rPr>
          <t xml:space="preserve">
22402</t>
        </r>
      </text>
    </comment>
    <comment ref="A915" authorId="0">
      <text>
        <r>
          <rPr>
            <b/>
            <sz val="9"/>
            <rFont val="宋体"/>
            <family val="0"/>
          </rPr>
          <t>李欢</t>
        </r>
        <r>
          <rPr>
            <b/>
            <sz val="9"/>
            <rFont val="Tahoma"/>
            <family val="2"/>
          </rPr>
          <t>:</t>
        </r>
        <r>
          <rPr>
            <sz val="9"/>
            <rFont val="Tahoma"/>
            <family val="2"/>
          </rPr>
          <t xml:space="preserve">
22403</t>
        </r>
      </text>
    </comment>
    <comment ref="A921" authorId="0">
      <text>
        <r>
          <rPr>
            <b/>
            <sz val="9"/>
            <rFont val="宋体"/>
            <family val="0"/>
          </rPr>
          <t>李欢</t>
        </r>
        <r>
          <rPr>
            <b/>
            <sz val="9"/>
            <rFont val="Tahoma"/>
            <family val="2"/>
          </rPr>
          <t>:</t>
        </r>
        <r>
          <rPr>
            <sz val="9"/>
            <rFont val="Tahoma"/>
            <family val="2"/>
          </rPr>
          <t xml:space="preserve">
22404</t>
        </r>
      </text>
    </comment>
    <comment ref="A929" authorId="0">
      <text>
        <r>
          <rPr>
            <b/>
            <sz val="9"/>
            <rFont val="宋体"/>
            <family val="0"/>
          </rPr>
          <t>李欢</t>
        </r>
        <r>
          <rPr>
            <b/>
            <sz val="9"/>
            <rFont val="Tahoma"/>
            <family val="2"/>
          </rPr>
          <t>:</t>
        </r>
        <r>
          <rPr>
            <sz val="9"/>
            <rFont val="Tahoma"/>
            <family val="2"/>
          </rPr>
          <t xml:space="preserve">
22405</t>
        </r>
      </text>
    </comment>
    <comment ref="A942" authorId="0">
      <text>
        <r>
          <rPr>
            <b/>
            <sz val="9"/>
            <rFont val="宋体"/>
            <family val="0"/>
          </rPr>
          <t>李欢</t>
        </r>
        <r>
          <rPr>
            <b/>
            <sz val="9"/>
            <rFont val="Tahoma"/>
            <family val="2"/>
          </rPr>
          <t>:</t>
        </r>
        <r>
          <rPr>
            <sz val="9"/>
            <rFont val="Tahoma"/>
            <family val="2"/>
          </rPr>
          <t xml:space="preserve">
22406</t>
        </r>
      </text>
    </comment>
    <comment ref="A946" authorId="0">
      <text>
        <r>
          <rPr>
            <b/>
            <sz val="9"/>
            <rFont val="宋体"/>
            <family val="0"/>
          </rPr>
          <t>李欢</t>
        </r>
        <r>
          <rPr>
            <b/>
            <sz val="9"/>
            <rFont val="Tahoma"/>
            <family val="2"/>
          </rPr>
          <t>:</t>
        </r>
        <r>
          <rPr>
            <sz val="9"/>
            <rFont val="Tahoma"/>
            <family val="2"/>
          </rPr>
          <t xml:space="preserve">
22407</t>
        </r>
      </text>
    </comment>
  </commentList>
</comments>
</file>

<file path=xl/sharedStrings.xml><?xml version="1.0" encoding="utf-8"?>
<sst xmlns="http://schemas.openxmlformats.org/spreadsheetml/2006/main" count="4550" uniqueCount="2661">
  <si>
    <t>单位：万元</t>
  </si>
  <si>
    <t>项  目</t>
  </si>
  <si>
    <t>收入预算数</t>
  </si>
  <si>
    <t>支出预算数</t>
  </si>
  <si>
    <t>一般公共预算收入</t>
  </si>
  <si>
    <t>一般公共预算支出</t>
  </si>
  <si>
    <t>上级补助收入</t>
  </si>
  <si>
    <t>上年结转收入</t>
  </si>
  <si>
    <t>调入预算稳定调节基金</t>
  </si>
  <si>
    <t>上解支出</t>
  </si>
  <si>
    <t>调入资金</t>
  </si>
  <si>
    <t>调出资金</t>
  </si>
  <si>
    <t>收入总计</t>
  </si>
  <si>
    <t>支出总计</t>
  </si>
  <si>
    <t>比上年实际完成增减额</t>
  </si>
  <si>
    <t>比上年实际完成增减%</t>
  </si>
  <si>
    <t>税收收入</t>
  </si>
  <si>
    <t>增值税（含营改增）</t>
  </si>
  <si>
    <t>企业所得税</t>
  </si>
  <si>
    <t>个人所得税</t>
  </si>
  <si>
    <t>城市维护建设税</t>
  </si>
  <si>
    <t>资源税</t>
  </si>
  <si>
    <t>房产税</t>
  </si>
  <si>
    <t>印花税</t>
  </si>
  <si>
    <t>城镇土地使用税</t>
  </si>
  <si>
    <t>土地增值税</t>
  </si>
  <si>
    <t>车船税</t>
  </si>
  <si>
    <t>耕地占用税</t>
  </si>
  <si>
    <t>契税</t>
  </si>
  <si>
    <t>环境保护税</t>
  </si>
  <si>
    <t>非税收入</t>
  </si>
  <si>
    <t>专项收入</t>
  </si>
  <si>
    <t>行政性收费收入</t>
  </si>
  <si>
    <t>国有资产有偿使用收入</t>
  </si>
  <si>
    <t>政府住房基金收入</t>
  </si>
  <si>
    <t>其他收入</t>
  </si>
  <si>
    <t>合    计</t>
  </si>
  <si>
    <t>项   目</t>
  </si>
  <si>
    <t>住房保障支出</t>
  </si>
  <si>
    <t>预备费</t>
  </si>
  <si>
    <t>其他支出</t>
  </si>
  <si>
    <t>合  计</t>
  </si>
  <si>
    <t>项    目</t>
  </si>
  <si>
    <t>合计</t>
  </si>
  <si>
    <t>基本支出</t>
  </si>
  <si>
    <t>项目支出</t>
  </si>
  <si>
    <t>一般公共服务支出</t>
  </si>
  <si>
    <t xml:space="preserve">  人大事务</t>
  </si>
  <si>
    <t xml:space="preserve">    行政运行</t>
  </si>
  <si>
    <t xml:space="preserve">    一般行政管理事务</t>
  </si>
  <si>
    <t xml:space="preserve">    人大会议</t>
  </si>
  <si>
    <t xml:space="preserve">    人大立法</t>
  </si>
  <si>
    <t xml:space="preserve">    事业运行</t>
  </si>
  <si>
    <t xml:space="preserve">    其他人大事务支出</t>
  </si>
  <si>
    <t xml:space="preserve">  政协事务</t>
  </si>
  <si>
    <t xml:space="preserve">    政协会议</t>
  </si>
  <si>
    <t xml:space="preserve">  政府办公厅（室）及相关机构事务</t>
  </si>
  <si>
    <t xml:space="preserve">    机关服务</t>
  </si>
  <si>
    <t xml:space="preserve">    信访事务</t>
  </si>
  <si>
    <t xml:space="preserve">    其他政府办公厅（室）及相关机构事务支出</t>
  </si>
  <si>
    <t xml:space="preserve">  发展与改革事务</t>
  </si>
  <si>
    <t xml:space="preserve">    物价管理</t>
  </si>
  <si>
    <t xml:space="preserve">  统计信息事务</t>
  </si>
  <si>
    <t xml:space="preserve">    专项统计业务</t>
  </si>
  <si>
    <t xml:space="preserve">    专项普查活动</t>
  </si>
  <si>
    <t xml:space="preserve">  财政事务</t>
  </si>
  <si>
    <t xml:space="preserve">    其他财政事务支出</t>
  </si>
  <si>
    <t xml:space="preserve">  审计事务</t>
  </si>
  <si>
    <t xml:space="preserve">  人力资源事务</t>
  </si>
  <si>
    <t xml:space="preserve">    其他人力资源事务支出</t>
  </si>
  <si>
    <t xml:space="preserve">  纪检监察事务</t>
  </si>
  <si>
    <t xml:space="preserve">  商贸事务</t>
  </si>
  <si>
    <t xml:space="preserve">    其他商贸事务支出</t>
  </si>
  <si>
    <t xml:space="preserve">  知识产权事务</t>
  </si>
  <si>
    <t xml:space="preserve">  工商行政管理事务</t>
  </si>
  <si>
    <t xml:space="preserve">    工商行政管理专项</t>
  </si>
  <si>
    <t xml:space="preserve">    执法办案专项</t>
  </si>
  <si>
    <t xml:space="preserve">    消费者权益保护</t>
  </si>
  <si>
    <t xml:space="preserve">    信息化建设</t>
  </si>
  <si>
    <t xml:space="preserve">    其他工商行政管理事务支出</t>
  </si>
  <si>
    <t xml:space="preserve">  质量技术监督与检验检疫事务</t>
  </si>
  <si>
    <t xml:space="preserve">    质量技术监督行政执法及业务管理</t>
  </si>
  <si>
    <t xml:space="preserve">    质量技术监督技术支持</t>
  </si>
  <si>
    <t xml:space="preserve">  宗教事务</t>
  </si>
  <si>
    <t xml:space="preserve">  档案事务</t>
  </si>
  <si>
    <t xml:space="preserve">  民主党派及工商联事务</t>
  </si>
  <si>
    <t xml:space="preserve">  群众团体事务</t>
  </si>
  <si>
    <t xml:space="preserve">    其他群众团体事务支出</t>
  </si>
  <si>
    <t xml:space="preserve">  党委办公厅（室）及相关机构事务</t>
  </si>
  <si>
    <t xml:space="preserve">  组织事务</t>
  </si>
  <si>
    <t xml:space="preserve">  统战事务</t>
  </si>
  <si>
    <t>国防支出</t>
  </si>
  <si>
    <t>公共安全支出</t>
  </si>
  <si>
    <t>教育支出</t>
  </si>
  <si>
    <t xml:space="preserve">  教育管理事务</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</si>
  <si>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</si>
  <si>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</si>
  <si>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</si>
  <si>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</si>
  <si>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</si>
  <si>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</si>
  <si>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</si>
  <si>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</si>
  <si>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中专教育</t>
  </si>
  <si>
    <t xml:space="preserve">    技校教育</t>
  </si>
  <si>
    <t xml:space="preserve">    高等职业教育</t>
  </si>
  <si>
    <t xml:space="preserve">  进修及培训</t>
  </si>
  <si>
    <t xml:space="preserve">    干部教育</t>
  </si>
  <si>
    <t>科学技术支出</t>
  </si>
  <si>
    <t xml:space="preserve">  科学技术管理事务</t>
  </si>
  <si>
    <t xml:space="preserve">  应用研究</t>
  </si>
  <si>
    <t xml:space="preserve">    机构运行</t>
  </si>
  <si>
    <t xml:space="preserve">    社会公益研究</t>
  </si>
  <si>
    <t xml:space="preserve">    其他应用研究支出</t>
  </si>
  <si>
    <t xml:space="preserve">  科技条件与服务</t>
  </si>
  <si>
    <t xml:space="preserve">    科技条件专项</t>
  </si>
  <si>
    <t xml:space="preserve">  科学技术普及</t>
  </si>
  <si>
    <t xml:space="preserve">    科普活动</t>
  </si>
  <si>
    <t xml:space="preserve">  其他科学技术支出</t>
  </si>
  <si>
    <t xml:space="preserve">    其他科学技术支出</t>
  </si>
  <si>
    <t>文化体育与传媒支出</t>
  </si>
  <si>
    <t xml:space="preserve">  文化</t>
  </si>
  <si>
    <t xml:space="preserve">    图书馆</t>
  </si>
  <si>
    <t xml:space="preserve">    艺术表演团体</t>
  </si>
  <si>
    <t xml:space="preserve">  文物</t>
  </si>
  <si>
    <t xml:space="preserve">    文物保护</t>
  </si>
  <si>
    <t xml:space="preserve">    博物馆</t>
  </si>
  <si>
    <t xml:space="preserve">  体育</t>
  </si>
  <si>
    <t xml:space="preserve">    运动项目管理</t>
  </si>
  <si>
    <t xml:space="preserve">  其他文化体育与传媒支出</t>
  </si>
  <si>
    <t xml:space="preserve">    其他文化体育与传媒支出</t>
  </si>
  <si>
    <t>社会保障和就业支出</t>
  </si>
  <si>
    <t xml:space="preserve">  人力资源和社会保障管理事务</t>
  </si>
  <si>
    <t xml:space="preserve">    社会保险经办机构</t>
  </si>
  <si>
    <t xml:space="preserve">    其他人力资源和社会保障管理事务支出</t>
  </si>
  <si>
    <t xml:space="preserve">  民政管理事务</t>
  </si>
  <si>
    <t xml:space="preserve">    拥军优属</t>
  </si>
  <si>
    <t xml:space="preserve">    老龄事务</t>
  </si>
  <si>
    <t xml:space="preserve">    行政区划和地名管理</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</si>
  <si>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</si>
  <si>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</si>
  <si>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</si>
  <si>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</si>
  <si>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</si>
  <si>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</si>
  <si>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</si>
  <si>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就业补助</t>
  </si>
  <si>
    <t xml:space="preserve">  抚恤</t>
  </si>
  <si>
    <t xml:space="preserve">    死亡抚恤</t>
  </si>
  <si>
    <t xml:space="preserve">    其他优抚支出</t>
  </si>
  <si>
    <t xml:space="preserve">  退役安置</t>
  </si>
  <si>
    <t xml:space="preserve">  社会福利</t>
  </si>
  <si>
    <t xml:space="preserve">  残疾人事业</t>
  </si>
  <si>
    <t xml:space="preserve">    残疾人康复</t>
  </si>
  <si>
    <t xml:space="preserve">    其他残疾人事业支出</t>
  </si>
  <si>
    <t xml:space="preserve">  红十字事业</t>
  </si>
  <si>
    <t xml:space="preserve">  临时救助</t>
  </si>
  <si>
    <t xml:space="preserve">    流浪乞讨人员救助支出</t>
  </si>
  <si>
    <t xml:space="preserve">  其他社会保障和就业支出</t>
  </si>
  <si>
    <t xml:space="preserve">    其他社会保障和就业支出</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</si>
  <si>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</si>
  <si>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</si>
  <si>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</si>
  <si>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</si>
  <si>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</si>
  <si>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</si>
  <si>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精神病医院</t>
  </si>
  <si>
    <t xml:space="preserve">    其他公立医院支出</t>
  </si>
  <si>
    <t xml:space="preserve">  基层医疗卫生机构</t>
  </si>
  <si>
    <t xml:space="preserve">    其他基层医疗卫生机构支出</t>
  </si>
  <si>
    <t xml:space="preserve">  公共卫生</t>
  </si>
  <si>
    <t xml:space="preserve">    疾病预防控制机构</t>
  </si>
  <si>
    <t xml:space="preserve">    卫生监督机构</t>
  </si>
  <si>
    <t xml:space="preserve">    妇幼保健机构</t>
  </si>
  <si>
    <t xml:space="preserve">    重大公共卫生专项</t>
  </si>
  <si>
    <t xml:space="preserve">    其他公共卫生支出</t>
  </si>
  <si>
    <t xml:space="preserve">  中医药</t>
  </si>
  <si>
    <t xml:space="preserve">    中医（民族医）药专项</t>
  </si>
  <si>
    <t xml:space="preserve">  计划生育事务</t>
  </si>
  <si>
    <t xml:space="preserve">    计划生育服务</t>
  </si>
  <si>
    <t xml:space="preserve">    其他计划生育事务支出</t>
  </si>
  <si>
    <t xml:space="preserve">  食品和药品监督管理事务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</si>
  <si>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</si>
  <si>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</si>
  <si>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</si>
  <si>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</si>
  <si>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</si>
  <si>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其他行政事业单位医疗支出</t>
  </si>
  <si>
    <t>节能环保支出</t>
  </si>
  <si>
    <t xml:space="preserve">  环境保护管理事务</t>
  </si>
  <si>
    <t xml:space="preserve">  污染防治</t>
  </si>
  <si>
    <t xml:space="preserve">    水体</t>
  </si>
  <si>
    <t xml:space="preserve">    辐射</t>
  </si>
  <si>
    <t xml:space="preserve">  自然生态保护</t>
  </si>
  <si>
    <t xml:space="preserve">  污染减排</t>
  </si>
  <si>
    <t xml:space="preserve">    环境监测与信息</t>
  </si>
  <si>
    <t xml:space="preserve">    环境执法监察</t>
  </si>
  <si>
    <t>城乡社区支出</t>
  </si>
  <si>
    <t xml:space="preserve">  城乡社区管理事务</t>
  </si>
  <si>
    <t xml:space="preserve">    工程建设管理</t>
  </si>
  <si>
    <t xml:space="preserve">    其他城乡社区管理事务支出</t>
  </si>
  <si>
    <t xml:space="preserve">  城乡社区公共设施</t>
  </si>
  <si>
    <t xml:space="preserve">    其他城乡社区公共设施支出</t>
  </si>
  <si>
    <t xml:space="preserve">  城乡社区环境卫生</t>
  </si>
  <si>
    <t xml:space="preserve">  建设市场管理与监督</t>
  </si>
  <si>
    <t xml:space="preserve">    建设市场管理与监督</t>
  </si>
  <si>
    <t>农林水支出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</si>
  <si>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</si>
  <si>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</si>
  <si>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</si>
  <si>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</si>
  <si>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</si>
  <si>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</si>
  <si>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</si>
  <si>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防灾救灾</t>
  </si>
  <si>
    <t xml:space="preserve">    农业组织化与产业化经营</t>
  </si>
  <si>
    <t xml:space="preserve">    农业资源保护修复与利用</t>
  </si>
  <si>
    <t xml:space="preserve">    其他农业支出</t>
  </si>
  <si>
    <t xml:space="preserve">  林业</t>
  </si>
  <si>
    <t xml:space="preserve">    林业事业机构</t>
  </si>
  <si>
    <t xml:space="preserve">    森林培育</t>
  </si>
  <si>
    <t xml:space="preserve">    林业技术推广</t>
  </si>
  <si>
    <t xml:space="preserve">    森林资源监测</t>
  </si>
  <si>
    <t xml:space="preserve">    森林生态效益补偿</t>
  </si>
  <si>
    <t xml:space="preserve">    动植物保护</t>
  </si>
  <si>
    <t xml:space="preserve">    林业执法与监督</t>
  </si>
  <si>
    <t xml:space="preserve">    林业防灾减灾</t>
  </si>
  <si>
    <t xml:space="preserve">    其他林业支出</t>
  </si>
  <si>
    <t xml:space="preserve">  水利</t>
  </si>
  <si>
    <t xml:space="preserve">    水利工程运行与维护</t>
  </si>
  <si>
    <t xml:space="preserve">    水利前期工作</t>
  </si>
  <si>
    <t xml:space="preserve">    水利执法监督</t>
  </si>
  <si>
    <t xml:space="preserve">    水土保持</t>
  </si>
  <si>
    <t xml:space="preserve">    水资源节约管理与保护</t>
  </si>
  <si>
    <t xml:space="preserve">    水质监测</t>
  </si>
  <si>
    <t xml:space="preserve">    防汛</t>
  </si>
  <si>
    <t xml:space="preserve">    农田水利</t>
  </si>
  <si>
    <t xml:space="preserve">    水利技术推广</t>
  </si>
  <si>
    <t xml:space="preserve">    其他水利支出</t>
  </si>
  <si>
    <t xml:space="preserve">  扶贫</t>
  </si>
  <si>
    <t xml:space="preserve">    其他扶贫支出</t>
  </si>
  <si>
    <t xml:space="preserve">  农业综合开发</t>
  </si>
  <si>
    <t xml:space="preserve">    其他农业综合开发支出</t>
  </si>
  <si>
    <t xml:space="preserve">  农村综合改革</t>
  </si>
  <si>
    <t xml:space="preserve">    对村级一事一议的补助</t>
  </si>
  <si>
    <t xml:space="preserve">    对村集体经济组织的补助</t>
  </si>
  <si>
    <t xml:space="preserve">    其他农村综合改革支出</t>
  </si>
  <si>
    <t xml:space="preserve">  普惠金融发展支出</t>
  </si>
  <si>
    <t xml:space="preserve">    其他普惠金融发展支出</t>
  </si>
  <si>
    <t>交通运输支出</t>
  </si>
  <si>
    <t xml:space="preserve">  公路水路运输</t>
  </si>
  <si>
    <t xml:space="preserve">    公路养护</t>
  </si>
  <si>
    <t xml:space="preserve">    公路运输管理</t>
  </si>
  <si>
    <t xml:space="preserve">    其他公路水路运输支出</t>
  </si>
  <si>
    <t>资源勘探信息等支出</t>
  </si>
  <si>
    <t xml:space="preserve">  工业和信息产业监管</t>
  </si>
  <si>
    <t xml:space="preserve">    其他工业和信息产业监管支出</t>
  </si>
  <si>
    <t xml:space="preserve">  安全生产监管</t>
  </si>
  <si>
    <t xml:space="preserve">    安全监管监察专项</t>
  </si>
  <si>
    <t xml:space="preserve">    其他安全生产监管支出</t>
  </si>
  <si>
    <t xml:space="preserve">  国有资产监管</t>
  </si>
  <si>
    <t xml:space="preserve">  其他资源勘探信息等支出</t>
  </si>
  <si>
    <t xml:space="preserve">    其他资源勘探信息等支出</t>
  </si>
  <si>
    <t>商业服务业等支出</t>
  </si>
  <si>
    <t xml:space="preserve">  商业流通事务</t>
  </si>
  <si>
    <t xml:space="preserve">    其他商业流通事务支出</t>
  </si>
  <si>
    <t>金融支出</t>
  </si>
  <si>
    <t xml:space="preserve">  金融发展支出</t>
  </si>
  <si>
    <t xml:space="preserve">    其他金融发展支出</t>
  </si>
  <si>
    <t>国土海洋气象等支出</t>
  </si>
  <si>
    <t xml:space="preserve">  国土资源事务</t>
  </si>
  <si>
    <t xml:space="preserve">    地质矿产资源利用与保护</t>
  </si>
  <si>
    <t xml:space="preserve">  地震事务</t>
  </si>
  <si>
    <t xml:space="preserve">  气象事务</t>
  </si>
  <si>
    <t xml:space="preserve">    气象服务</t>
  </si>
  <si>
    <t xml:space="preserve">  住房改革支出</t>
  </si>
  <si>
    <t xml:space="preserve">    住房公积金</t>
  </si>
  <si>
    <t xml:space="preserve">  城乡社区住宅</t>
  </si>
  <si>
    <t>粮油物资储备支出</t>
  </si>
  <si>
    <t xml:space="preserve">  粮油事务</t>
  </si>
  <si>
    <t xml:space="preserve">    其他粮油事务支出</t>
  </si>
  <si>
    <t xml:space="preserve">  物资事务</t>
  </si>
  <si>
    <t xml:space="preserve">  粮油储备</t>
  </si>
  <si>
    <t xml:space="preserve">  预备费</t>
  </si>
  <si>
    <t xml:space="preserve">    预备费</t>
  </si>
  <si>
    <t xml:space="preserve">  年初预留</t>
  </si>
  <si>
    <t xml:space="preserve">    年初预留</t>
  </si>
  <si>
    <t xml:space="preserve">  其他支出</t>
  </si>
  <si>
    <t xml:space="preserve">    其他支出</t>
  </si>
  <si>
    <t>备注：部分项目总数与分项加和数略有差异，主要是四舍五入因素所致。</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</si>
  <si>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</si>
  <si>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</si>
  <si>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</si>
  <si>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</si>
  <si>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</si>
  <si>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</si>
  <si>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</si>
  <si>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</si>
  <si>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</si>
  <si>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</si>
  <si>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</si>
  <si>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</si>
  <si>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</si>
  <si>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</si>
  <si>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</si>
  <si>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对事业单位经常性补助</t>
  </si>
  <si>
    <t xml:space="preserve">  工资福利支出 </t>
  </si>
  <si>
    <t xml:space="preserve">  商品和服务支出</t>
  </si>
  <si>
    <t xml:space="preserve">  其他对单位事业补助</t>
  </si>
  <si>
    <t>对个人和家庭的补助</t>
  </si>
  <si>
    <t xml:space="preserve">  社会福利和救助</t>
  </si>
  <si>
    <t xml:space="preserve">  助学金</t>
  </si>
  <si>
    <t xml:space="preserve">  离退休费</t>
  </si>
  <si>
    <t xml:space="preserve">  其他对个人和家庭的补助</t>
  </si>
  <si>
    <t>对社会保障基金补助</t>
  </si>
  <si>
    <t xml:space="preserve">  对社会保险基金补助</t>
  </si>
  <si>
    <t>项      目</t>
  </si>
  <si>
    <t>1、因公出国（境）费用</t>
  </si>
  <si>
    <t>2、公务接待费</t>
  </si>
  <si>
    <t>其中：（1）公务用车运行维护费</t>
  </si>
  <si>
    <t xml:space="preserve">      （2）公务用车购置</t>
  </si>
  <si>
    <r>
      <t>备注：</t>
    </r>
    <r>
      <rPr>
        <sz val="12"/>
        <rFont val="宋体"/>
        <family val="0"/>
      </rPr>
      <t>1.</t>
    </r>
    <r>
      <rPr>
        <sz val="12"/>
        <rFont val="宋体"/>
        <family val="0"/>
      </rPr>
      <t xml:space="preserve">本表“三公”经费包括基本支出和项目支出安排的“三公”经费，表五中仅为基本支出安排的“三公”经费，两者口径不同。
</t>
    </r>
    <r>
      <rPr>
        <sz val="12"/>
        <rFont val="宋体"/>
        <family val="0"/>
      </rPr>
      <t xml:space="preserve">      2.</t>
    </r>
    <r>
      <rPr>
        <sz val="12"/>
        <rFont val="宋体"/>
        <family val="0"/>
      </rPr>
      <t>按照有关规定，“三公”经费包括因公出国（境）费、公务接待费、公务用车购置及运行费。（</t>
    </r>
    <r>
      <rPr>
        <sz val="12"/>
        <rFont val="宋体"/>
        <family val="0"/>
      </rPr>
      <t>1）</t>
    </r>
    <r>
      <rPr>
        <sz val="12"/>
        <rFont val="宋体"/>
        <family val="0"/>
      </rPr>
      <t>因公出国（境）费指单位工作人员公务出国（境）的住宿费、差旅费、伙食补助费、杂费、培训费等支出。（2）公务接待费指单位按规定开支的各类公务接待（含外宾接待）支出。</t>
    </r>
    <r>
      <rPr>
        <sz val="12"/>
        <rFont val="宋体"/>
        <family val="0"/>
      </rPr>
      <t>（</t>
    </r>
    <r>
      <rPr>
        <sz val="12"/>
        <rFont val="宋体"/>
        <family val="0"/>
      </rPr>
      <t>3</t>
    </r>
    <r>
      <rPr>
        <sz val="12"/>
        <rFont val="宋体"/>
        <family val="0"/>
      </rPr>
      <t>）</t>
    </r>
    <r>
      <rPr>
        <sz val="12"/>
        <rFont val="宋体"/>
        <family val="0"/>
      </rPr>
      <t>公务用车购置及运行费指单位公务用车购置费及租用费、燃料费、维修费、过路过桥费、保险费、安全奖励费用等支出，公务用车指用于履行公务的机动车辆，包括领导干部专车、一般公务用车和执法执勤用车。</t>
    </r>
  </si>
  <si>
    <t>单位:万元</t>
  </si>
  <si>
    <t>一般公共服务类</t>
  </si>
  <si>
    <t>公共安全类</t>
  </si>
  <si>
    <t>教育发展类</t>
  </si>
  <si>
    <t>科学技术类</t>
  </si>
  <si>
    <t>社会保障和就业类</t>
  </si>
  <si>
    <t>医疗卫生与计划生育类</t>
  </si>
  <si>
    <t>节能环保类</t>
  </si>
  <si>
    <t>城乡社区和住房保障类</t>
  </si>
  <si>
    <t>农林水发展类</t>
  </si>
  <si>
    <t>资源勘探信息类</t>
  </si>
  <si>
    <t>商业服务业发展类</t>
  </si>
  <si>
    <t>金融发展类</t>
  </si>
  <si>
    <t>粮油物资储备类</t>
  </si>
  <si>
    <t>其他资金类</t>
  </si>
  <si>
    <t>市  县</t>
  </si>
  <si>
    <t>专项转移支付</t>
  </si>
  <si>
    <t>确山县</t>
  </si>
  <si>
    <t>泌阳县</t>
  </si>
  <si>
    <t>遂平县</t>
  </si>
  <si>
    <t>西平县</t>
  </si>
  <si>
    <t>上蔡县</t>
  </si>
  <si>
    <t>汝南县</t>
  </si>
  <si>
    <t>平舆县</t>
  </si>
  <si>
    <t>地区</t>
  </si>
  <si>
    <t>地   区</t>
  </si>
  <si>
    <t>驻马店市合计</t>
  </si>
  <si>
    <t xml:space="preserve">  市级</t>
  </si>
  <si>
    <t xml:space="preserve"> 驿城区</t>
  </si>
  <si>
    <t>正阳县</t>
  </si>
  <si>
    <t>预算数比上年决算数增减额</t>
  </si>
  <si>
    <t>预算数比上年决算数增减%</t>
  </si>
  <si>
    <t>收入合计</t>
  </si>
  <si>
    <t>比上年决算数增减额</t>
  </si>
  <si>
    <t>比上年决算数增减%</t>
  </si>
  <si>
    <t>二、社会保障和就业支出</t>
  </si>
  <si>
    <t xml:space="preserve">    大中型水库移民后期扶持基金支出</t>
  </si>
  <si>
    <t>四、城乡社区支出</t>
  </si>
  <si>
    <t xml:space="preserve">    国有土地使用权出让收入及对应专项债务收入安排的支出</t>
  </si>
  <si>
    <t xml:space="preserve">    国有土地收益基金及对应专项债务收入安排的支出</t>
  </si>
  <si>
    <t>五、农林水支出</t>
  </si>
  <si>
    <t xml:space="preserve">    三峡水库库区基金支出</t>
  </si>
  <si>
    <t>六、交通运输支出</t>
  </si>
  <si>
    <t xml:space="preserve">    铁路建设基金支出</t>
  </si>
  <si>
    <t xml:space="preserve">    船舶油污损害赔偿基金支出</t>
  </si>
  <si>
    <t xml:space="preserve">    民航发展基金支出</t>
  </si>
  <si>
    <t>七、资源勘探信息等支出</t>
  </si>
  <si>
    <t xml:space="preserve">    农网还贷资金支出</t>
  </si>
  <si>
    <t>九、其他支出</t>
  </si>
  <si>
    <t xml:space="preserve">    其他政府性基金及对应专项债务收入安排的支出</t>
  </si>
  <si>
    <t xml:space="preserve">    彩票发行销售机构业务费安排的支出</t>
  </si>
  <si>
    <t>十、债务付息支出</t>
  </si>
  <si>
    <t xml:space="preserve">      其他国家电影事业发展专项资金支出</t>
  </si>
  <si>
    <t xml:space="preserve">      征地和拆迁补偿支出</t>
  </si>
  <si>
    <t xml:space="preserve">      土地开发支出</t>
  </si>
  <si>
    <t xml:space="preserve">      城市建设支出</t>
  </si>
  <si>
    <t xml:space="preserve">      补助被征地农民支出</t>
  </si>
  <si>
    <t xml:space="preserve">      土地出让业务支出</t>
  </si>
  <si>
    <t xml:space="preserve">      支付破产或改制企业职工安置费</t>
  </si>
  <si>
    <t xml:space="preserve">      棚户区改造支出</t>
  </si>
  <si>
    <t xml:space="preserve">      城市公共设施</t>
  </si>
  <si>
    <t xml:space="preserve">      城市环境卫生</t>
  </si>
  <si>
    <t xml:space="preserve">      其他城市基础设施配套费安排的支出</t>
  </si>
  <si>
    <t xml:space="preserve">      福利彩票销售机构的业务费支出</t>
  </si>
  <si>
    <t xml:space="preserve">      用于社会福利的彩票公益金支出</t>
  </si>
  <si>
    <t xml:space="preserve">      用于体育事业的彩票公益金支出</t>
  </si>
  <si>
    <t xml:space="preserve">      用于残疾人事业的彩票公益金支出</t>
  </si>
  <si>
    <t xml:space="preserve">      用于城乡医疗救助的的彩票公益金支出</t>
  </si>
  <si>
    <t xml:space="preserve">      用于其他社会公益事业的彩票公益金支出</t>
  </si>
  <si>
    <t>利润收入</t>
  </si>
  <si>
    <t>石油石化企业利润收入</t>
  </si>
  <si>
    <t>钢铁企业利润收入</t>
  </si>
  <si>
    <t>运输企业利润收入</t>
  </si>
  <si>
    <t>投资服务企业利润收入</t>
  </si>
  <si>
    <t>贸易企业利润收入</t>
  </si>
  <si>
    <t>建筑施工企业利润收入</t>
  </si>
  <si>
    <t>房地产企业利润收入</t>
  </si>
  <si>
    <t>对外合作企业利润收入</t>
  </si>
  <si>
    <t>医药企业利润收入</t>
  </si>
  <si>
    <t>农林牧渔企业利润收入</t>
  </si>
  <si>
    <t>地质勘查企业利润收入</t>
  </si>
  <si>
    <t>教育文化广播企业利润收入</t>
  </si>
  <si>
    <t>科学研究企业利润收入</t>
  </si>
  <si>
    <t>机关社团所属企业利润收入</t>
  </si>
  <si>
    <t>其他国有资本经营预算企业利润收入</t>
  </si>
  <si>
    <t>股利、股息收入</t>
  </si>
  <si>
    <t>国有控股公司股利、股息收入</t>
  </si>
  <si>
    <t>国有参股公司股利、股息收入</t>
  </si>
  <si>
    <t>产权转让收入</t>
  </si>
  <si>
    <t>其他国有资本经营预算企业产权转让收入</t>
  </si>
  <si>
    <t>本年收入合计</t>
  </si>
  <si>
    <t>中央专项转移支付收入</t>
  </si>
  <si>
    <t>解决历史遗留问题及改革成本支出</t>
  </si>
  <si>
    <t>“三供一业”移交补助支出</t>
  </si>
  <si>
    <t>国有企业办职教幼教补助支出</t>
  </si>
  <si>
    <t>国有企业办公共服务机构移交补助支出</t>
  </si>
  <si>
    <t>国有企业退休人员社会化管理补助支出</t>
  </si>
  <si>
    <t>国有企业改革成本支出</t>
  </si>
  <si>
    <t>国有企业资本金注入</t>
  </si>
  <si>
    <t>国有经济结构调整支出</t>
  </si>
  <si>
    <t>公益性设施投资支出</t>
  </si>
  <si>
    <t>前瞻性战略性产业发展支出</t>
  </si>
  <si>
    <t>生态环境保护支出</t>
  </si>
  <si>
    <t>支持科技进步支出</t>
  </si>
  <si>
    <t>保障国家经济安全支出</t>
  </si>
  <si>
    <t>对外投资合作支出</t>
  </si>
  <si>
    <t>其他国有资本经营预算支出</t>
  </si>
  <si>
    <t>本年支出合计</t>
  </si>
  <si>
    <t>结转下年</t>
  </si>
  <si>
    <t>农村综合改革转移支付</t>
  </si>
  <si>
    <t>2019年县本级一般公共预算收支预算总表</t>
  </si>
  <si>
    <r>
      <t xml:space="preserve">  </t>
    </r>
    <r>
      <rPr>
        <sz val="12"/>
        <rFont val="宋体"/>
        <family val="0"/>
      </rPr>
      <t xml:space="preserve">  </t>
    </r>
    <r>
      <rPr>
        <sz val="12"/>
        <rFont val="宋体"/>
        <family val="0"/>
      </rPr>
      <t>返还性收入</t>
    </r>
  </si>
  <si>
    <r>
      <t xml:space="preserve">  </t>
    </r>
    <r>
      <rPr>
        <sz val="12"/>
        <rFont val="宋体"/>
        <family val="0"/>
      </rPr>
      <t xml:space="preserve">  </t>
    </r>
    <r>
      <rPr>
        <sz val="12"/>
        <rFont val="宋体"/>
        <family val="0"/>
      </rPr>
      <t>一般性转移支付收入</t>
    </r>
  </si>
  <si>
    <r>
      <t xml:space="preserve">  </t>
    </r>
    <r>
      <rPr>
        <sz val="12"/>
        <rFont val="宋体"/>
        <family val="0"/>
      </rPr>
      <t xml:space="preserve">  </t>
    </r>
    <r>
      <rPr>
        <sz val="12"/>
        <rFont val="宋体"/>
        <family val="0"/>
      </rPr>
      <t>专项转移支付收入</t>
    </r>
  </si>
  <si>
    <t>上年结余收入</t>
  </si>
  <si>
    <t>市县上解收入</t>
  </si>
  <si>
    <t>地方政府一般债务还本支出</t>
  </si>
  <si>
    <t>2019年县本级一般公共预算收入预算表</t>
  </si>
  <si>
    <t>2018年完成数</t>
  </si>
  <si>
    <t>2019年预算数</t>
  </si>
  <si>
    <t xml:space="preserve">      其中：国内改征增值税</t>
  </si>
  <si>
    <t>罚没收入</t>
  </si>
  <si>
    <t>捐赠收入</t>
  </si>
  <si>
    <t>二、外交支出</t>
  </si>
  <si>
    <t>三、国防支出</t>
  </si>
  <si>
    <t>四、公共安全支出</t>
  </si>
  <si>
    <t>五、教育支出</t>
  </si>
  <si>
    <t>六、科学技术支出</t>
  </si>
  <si>
    <r>
      <t>七、文化</t>
    </r>
    <r>
      <rPr>
        <sz val="11"/>
        <color indexed="10"/>
        <rFont val="宋体"/>
        <family val="0"/>
      </rPr>
      <t>旅游</t>
    </r>
    <r>
      <rPr>
        <sz val="11"/>
        <rFont val="宋体"/>
        <family val="0"/>
      </rPr>
      <t>体育与传媒支出</t>
    </r>
  </si>
  <si>
    <t>八、社会保障和就业支出</t>
  </si>
  <si>
    <r>
      <t>九、</t>
    </r>
    <r>
      <rPr>
        <sz val="11"/>
        <color indexed="10"/>
        <rFont val="宋体"/>
        <family val="0"/>
      </rPr>
      <t>卫生健康</t>
    </r>
    <r>
      <rPr>
        <sz val="11"/>
        <rFont val="宋体"/>
        <family val="0"/>
      </rPr>
      <t>支出</t>
    </r>
  </si>
  <si>
    <t>十、节能环保支出</t>
  </si>
  <si>
    <t>十一、城乡社区支出</t>
  </si>
  <si>
    <t>十二、农林水支出</t>
  </si>
  <si>
    <t>十三、交通运输支出</t>
  </si>
  <si>
    <t>十四、资源勘探信息等支出</t>
  </si>
  <si>
    <t>十五、商业服务业等支出</t>
  </si>
  <si>
    <t>十六、金融支出</t>
  </si>
  <si>
    <t>十九、住房保障支出</t>
  </si>
  <si>
    <t>二十一、灾害防治及应急管理支出</t>
  </si>
  <si>
    <t>2019年县本级一般公共预算支出预算表</t>
  </si>
  <si>
    <r>
      <t>十八、</t>
    </r>
    <r>
      <rPr>
        <sz val="11"/>
        <color indexed="10"/>
        <rFont val="宋体"/>
        <family val="0"/>
      </rPr>
      <t>自然资源</t>
    </r>
    <r>
      <rPr>
        <sz val="11"/>
        <rFont val="宋体"/>
        <family val="0"/>
      </rPr>
      <t>海洋气象等支出</t>
    </r>
  </si>
  <si>
    <t>2019年县本级一般公共预算基本支出预算表
(按经济分类)</t>
  </si>
  <si>
    <t>2019年县本级一般公共预算“三公”经费支出预算表</t>
  </si>
  <si>
    <t>2019年“三公”经费预算数</t>
  </si>
  <si>
    <t>正阳县2019年省对市县税收返还和转移支付预算表</t>
  </si>
  <si>
    <t>上级补助县合计</t>
  </si>
  <si>
    <t>中央对我省税收返还和转移支付</t>
  </si>
  <si>
    <t>省本级安排转移支付</t>
  </si>
  <si>
    <t>小计</t>
  </si>
  <si>
    <t>补助省级</t>
  </si>
  <si>
    <t>补助县级</t>
  </si>
  <si>
    <t>税收返还</t>
  </si>
  <si>
    <t>所得税基数返还</t>
  </si>
  <si>
    <t>成品油税费改革税收返还</t>
  </si>
  <si>
    <t>增值税税收返还</t>
  </si>
  <si>
    <t>消费税税收返还</t>
  </si>
  <si>
    <t>增值税收入划分税收返还（上解）</t>
  </si>
  <si>
    <t>一般性转移支付</t>
  </si>
  <si>
    <t>均衡性转移支付</t>
  </si>
  <si>
    <t>县级基本财力保障机制奖补资金</t>
  </si>
  <si>
    <t>资源枯竭型城市转移支付</t>
  </si>
  <si>
    <t>成品油税费改革转移支付</t>
  </si>
  <si>
    <t>基层公检法司转移支付</t>
  </si>
  <si>
    <t>城乡义务教育转移支付</t>
  </si>
  <si>
    <t>基本养老金转移支付</t>
  </si>
  <si>
    <t>城乡居民医疗保险转移支付</t>
  </si>
  <si>
    <t>产粮（油）大县奖励资金</t>
  </si>
  <si>
    <t>重点生态功能区转移支付</t>
  </si>
  <si>
    <t>固定数额补助</t>
  </si>
  <si>
    <t>革命老区转移支付</t>
  </si>
  <si>
    <t>民族地区转移支付</t>
  </si>
  <si>
    <t>贫困地区转移支付</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</si>
  <si>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</si>
  <si>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</si>
  <si>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</si>
  <si>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</si>
  <si>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</si>
  <si>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</si>
  <si>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</si>
  <si>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</si>
  <si>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</si>
  <si>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</si>
  <si>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</si>
  <si>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</si>
  <si>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</si>
  <si>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</si>
  <si>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</si>
  <si>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</si>
  <si>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</si>
  <si>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</si>
  <si>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</si>
  <si>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</si>
  <si>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结算补助</t>
  </si>
  <si>
    <t xml:space="preserve">  工商监管服务专项</t>
  </si>
  <si>
    <t xml:space="preserve">  审计事业发展专项</t>
  </si>
  <si>
    <t xml:space="preserve">  财政改革发展专项</t>
  </si>
  <si>
    <t xml:space="preserve">  质监监管服务专项</t>
  </si>
  <si>
    <t xml:space="preserve">  省级以上质检中心补助专项</t>
  </si>
  <si>
    <t xml:space="preserve">  大学生志愿服务贫困县专项</t>
  </si>
  <si>
    <t xml:space="preserve">  市县机构编制管理奖励专项</t>
  </si>
  <si>
    <t xml:space="preserve">  平安河南建设专项</t>
  </si>
  <si>
    <t xml:space="preserve">  民族宗教专项</t>
  </si>
  <si>
    <t xml:space="preserve">  法律援助专项</t>
  </si>
  <si>
    <t xml:space="preserve">  其他一般公共服务专项</t>
  </si>
  <si>
    <t xml:space="preserve">  义务教育发展专项</t>
  </si>
  <si>
    <t xml:space="preserve">  非义务基础教育发展专项</t>
  </si>
  <si>
    <t xml:space="preserve">  职业教育发展专项</t>
  </si>
  <si>
    <t xml:space="preserve">  学生资助专项</t>
  </si>
  <si>
    <t xml:space="preserve">  高等教育发展专项</t>
  </si>
  <si>
    <t xml:space="preserve">  民办教育发展专项</t>
  </si>
  <si>
    <t xml:space="preserve">  干部教育培训专项</t>
  </si>
  <si>
    <t xml:space="preserve">  师资队伍建设专项</t>
  </si>
  <si>
    <t xml:space="preserve">  教育发展改革专项</t>
  </si>
  <si>
    <r>
      <t xml:space="preserve"> </t>
    </r>
    <r>
      <rPr>
        <sz val="12"/>
        <rFont val="宋体"/>
        <family val="0"/>
      </rPr>
      <t xml:space="preserve"> </t>
    </r>
    <r>
      <rPr>
        <sz val="12"/>
        <rFont val="宋体"/>
        <family val="0"/>
      </rPr>
      <t>特殊教育</t>
    </r>
  </si>
  <si>
    <t xml:space="preserve">  科普行动计划专项</t>
  </si>
  <si>
    <t xml:space="preserve">  科技基础条件建设专项</t>
  </si>
  <si>
    <t xml:space="preserve">  科技创新服务平台专项</t>
  </si>
  <si>
    <t xml:space="preserve">  科技研发专项</t>
  </si>
  <si>
    <t xml:space="preserve">  企业技术创新引导专项</t>
  </si>
  <si>
    <t xml:space="preserve">  知识产权事业发展专项</t>
  </si>
  <si>
    <t xml:space="preserve">  科技奖励专项</t>
  </si>
  <si>
    <r>
      <t>文化</t>
    </r>
    <r>
      <rPr>
        <b/>
        <sz val="11"/>
        <color indexed="10"/>
        <rFont val="宋体"/>
        <family val="0"/>
      </rPr>
      <t>旅游</t>
    </r>
    <r>
      <rPr>
        <b/>
        <sz val="11"/>
        <rFont val="宋体"/>
        <family val="0"/>
      </rPr>
      <t>体育与传媒类</t>
    </r>
  </si>
  <si>
    <t xml:space="preserve">  公共文化服务体系建设专项</t>
  </si>
  <si>
    <t xml:space="preserve">  政府购买公共文化服务专项</t>
  </si>
  <si>
    <t xml:space="preserve">  新闻出版广电发展专项</t>
  </si>
  <si>
    <t xml:space="preserve">  博物馆陈展提升专项</t>
  </si>
  <si>
    <t xml:space="preserve">  文物保护专项</t>
  </si>
  <si>
    <t xml:space="preserve">  非物质文化遗产保护专项</t>
  </si>
  <si>
    <t xml:space="preserve">  宣传文化发展专项</t>
  </si>
  <si>
    <t xml:space="preserve">  残疾人事业发展补助专项</t>
  </si>
  <si>
    <t xml:space="preserve">  综合救助专项</t>
  </si>
  <si>
    <t xml:space="preserve">  困难职工帮扶专项</t>
  </si>
  <si>
    <t xml:space="preserve">  全民技能振兴工程专项</t>
  </si>
  <si>
    <t xml:space="preserve">  就业专项</t>
  </si>
  <si>
    <t xml:space="preserve">  退役安置补助专项</t>
  </si>
  <si>
    <t xml:space="preserve">  军队转业干部补助专项</t>
  </si>
  <si>
    <t xml:space="preserve">  优抚补助专项</t>
  </si>
  <si>
    <t xml:space="preserve">  民政事务管理专项</t>
  </si>
  <si>
    <t xml:space="preserve">  养老保险征缴奖励专项</t>
  </si>
  <si>
    <t xml:space="preserve">  公共卫生服务专项</t>
  </si>
  <si>
    <t xml:space="preserve">  计划生育服务补助专项</t>
  </si>
  <si>
    <t xml:space="preserve">  基层医疗卫生机构实施基本药物制度专项</t>
  </si>
  <si>
    <t xml:space="preserve">  医疗机构服务能力提升专项</t>
  </si>
  <si>
    <t xml:space="preserve">  公立医院补助专项</t>
  </si>
  <si>
    <t xml:space="preserve">  中医发展专项</t>
  </si>
  <si>
    <t xml:space="preserve">  食品药品安全监管专项</t>
  </si>
  <si>
    <t xml:space="preserve">  城市管网专项</t>
  </si>
  <si>
    <t xml:space="preserve">  大气污染防治专项</t>
  </si>
  <si>
    <t xml:space="preserve">  生态恢复保护专项</t>
  </si>
  <si>
    <t xml:space="preserve">  土壤污染防治专项</t>
  </si>
  <si>
    <t xml:space="preserve">  城镇保障性安居工程专项</t>
  </si>
  <si>
    <t xml:space="preserve">  农村危房改造补助专项</t>
  </si>
  <si>
    <t xml:space="preserve">  现代农业生产发展专项</t>
  </si>
  <si>
    <t xml:space="preserve">  农业技术推广与服务补助专项</t>
  </si>
  <si>
    <t xml:space="preserve">  农业生产救灾专项</t>
  </si>
  <si>
    <t xml:space="preserve">  农业保险保费补贴专项</t>
  </si>
  <si>
    <t xml:space="preserve">  新型农业生产经营主体发展专项</t>
  </si>
  <si>
    <t xml:space="preserve">  动物疫情监测与防控专项</t>
  </si>
  <si>
    <t xml:space="preserve">  农产品质量监管与农业标准化专项</t>
  </si>
  <si>
    <t xml:space="preserve">  农业综合开发专项</t>
  </si>
  <si>
    <t xml:space="preserve">  畜牧业发展专项</t>
  </si>
  <si>
    <t xml:space="preserve">  农业农村基础设施建设专项</t>
  </si>
  <si>
    <t xml:space="preserve">  林业改革发展专项</t>
  </si>
  <si>
    <t xml:space="preserve">  水利防灾减灾专项</t>
  </si>
  <si>
    <t xml:space="preserve">  农田水利设施建设和水土保持补助专项</t>
  </si>
  <si>
    <t xml:space="preserve">  江河湖库水系综合整治及水资源保护利用专项</t>
  </si>
  <si>
    <t xml:space="preserve">  水利移民扶持专项</t>
  </si>
  <si>
    <t xml:space="preserve">  财政扶贫专项</t>
  </si>
  <si>
    <t xml:space="preserve">  其他农林水发展专项</t>
  </si>
  <si>
    <t xml:space="preserve">  车辆购置税收入用于公路建设项目专项</t>
  </si>
  <si>
    <t xml:space="preserve">  场站建设补助专项</t>
  </si>
  <si>
    <t xml:space="preserve">  内河航运建设专项</t>
  </si>
  <si>
    <t xml:space="preserve">  取消政府还贷二级公路收费补助专项</t>
  </si>
  <si>
    <t xml:space="preserve">  干线公路建设养护补助专项</t>
  </si>
  <si>
    <t xml:space="preserve">  农村公路建设养护补助专项</t>
  </si>
  <si>
    <t xml:space="preserve">  交通运输综合支持保障系统发展专项</t>
  </si>
  <si>
    <t xml:space="preserve">  先进制造业发展专项</t>
  </si>
  <si>
    <t xml:space="preserve">  其他资源勘探信息专项</t>
  </si>
  <si>
    <t xml:space="preserve">  高成长服务业专项引导资金</t>
  </si>
  <si>
    <t xml:space="preserve">  招商引资专项</t>
  </si>
  <si>
    <t xml:space="preserve">  经贸交流专项</t>
  </si>
  <si>
    <t xml:space="preserve">  商务促进专项</t>
  </si>
  <si>
    <t xml:space="preserve">  金融业发展奖补专项</t>
  </si>
  <si>
    <t xml:space="preserve">  普惠金融发展专项</t>
  </si>
  <si>
    <r>
      <rPr>
        <b/>
        <sz val="11"/>
        <color indexed="10"/>
        <rFont val="宋体"/>
        <family val="0"/>
      </rPr>
      <t>自然资源</t>
    </r>
    <r>
      <rPr>
        <b/>
        <sz val="11"/>
        <rFont val="宋体"/>
        <family val="0"/>
      </rPr>
      <t>海洋气象等</t>
    </r>
  </si>
  <si>
    <t xml:space="preserve">  测绘专项</t>
  </si>
  <si>
    <t xml:space="preserve">  气象服务专项</t>
  </si>
  <si>
    <t>住房保障类</t>
  </si>
  <si>
    <t xml:space="preserve">  粮食风险基金</t>
  </si>
  <si>
    <t xml:space="preserve">  粮油物资储备专项</t>
  </si>
  <si>
    <t xml:space="preserve">  其他专项</t>
  </si>
  <si>
    <t>2019年政府性基金预算收支表</t>
  </si>
  <si>
    <r>
      <t>收</t>
    </r>
    <r>
      <rPr>
        <b/>
        <sz val="14"/>
        <rFont val="宋体"/>
        <family val="0"/>
      </rPr>
      <t>入</t>
    </r>
  </si>
  <si>
    <r>
      <t>支</t>
    </r>
    <r>
      <rPr>
        <b/>
        <sz val="14"/>
        <rFont val="宋体"/>
        <family val="0"/>
      </rPr>
      <t>出</t>
    </r>
  </si>
  <si>
    <r>
      <t>项</t>
    </r>
    <r>
      <rPr>
        <b/>
        <sz val="12"/>
        <rFont val="宋体"/>
        <family val="0"/>
      </rPr>
      <t>目</t>
    </r>
  </si>
  <si>
    <t>上年决算（执行)数</t>
  </si>
  <si>
    <t>预算数</t>
  </si>
  <si>
    <t>预算数为决算（执行）数%</t>
  </si>
  <si>
    <t>一、农网还贷资金收入</t>
  </si>
  <si>
    <r>
      <t>一、文化</t>
    </r>
    <r>
      <rPr>
        <sz val="11"/>
        <color indexed="10"/>
        <rFont val="宋体"/>
        <family val="0"/>
      </rPr>
      <t>旅游</t>
    </r>
    <r>
      <rPr>
        <sz val="11"/>
        <rFont val="宋体"/>
        <family val="0"/>
      </rPr>
      <t>体育与传媒支出</t>
    </r>
  </si>
  <si>
    <t>二、海南省高等级公路车辆通行附加费收入</t>
  </si>
  <si>
    <r>
      <t xml:space="preserve">   </t>
    </r>
    <r>
      <rPr>
        <sz val="11"/>
        <color indexed="10"/>
        <rFont val="宋体"/>
        <family val="0"/>
      </rPr>
      <t>国家电影事业发展专项资金安排的支出</t>
    </r>
  </si>
  <si>
    <t>三、港口建设费收入</t>
  </si>
  <si>
    <r>
      <t xml:space="preserve">  </t>
    </r>
    <r>
      <rPr>
        <sz val="11"/>
        <color indexed="10"/>
        <rFont val="宋体"/>
        <family val="0"/>
      </rPr>
      <t xml:space="preserve"> 旅游发展基金支出</t>
    </r>
  </si>
  <si>
    <t>四、国家电影事业发展专项资金收入</t>
  </si>
  <si>
    <t xml:space="preserve">   国家电影事业发展专项资金对应专项债务收入安排的支出</t>
  </si>
  <si>
    <t>五、国有土地收益基金收入</t>
  </si>
  <si>
    <t>六、农业土地开发资金收入</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</si>
  <si>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</si>
  <si>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</si>
  <si>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</si>
  <si>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</si>
  <si>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</si>
  <si>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</si>
  <si>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</si>
  <si>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</si>
  <si>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</si>
  <si>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</si>
  <si>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</si>
  <si>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十三、车辆通行费</t>
  </si>
  <si>
    <t>十四、污水处理费收入</t>
  </si>
  <si>
    <t>十五、彩票发行机构和彩票销售机构的业务费用</t>
  </si>
  <si>
    <r>
      <t xml:space="preserve">    </t>
    </r>
    <r>
      <rPr>
        <sz val="11"/>
        <color indexed="10"/>
        <rFont val="宋体"/>
        <family val="0"/>
      </rPr>
      <t>农业土地开发资金安排的支出</t>
    </r>
  </si>
  <si>
    <t>十六、其他政府性基金收入</t>
  </si>
  <si>
    <t xml:space="preserve">    城市基础设施配套费安排的支出</t>
  </si>
  <si>
    <t>十七、专项债券对应项目专项收入</t>
  </si>
  <si>
    <r>
      <t xml:space="preserve">    </t>
    </r>
    <r>
      <rPr>
        <sz val="11"/>
        <color indexed="10"/>
        <rFont val="宋体"/>
        <family val="0"/>
      </rPr>
      <t>污水处理费收入安排的支出</t>
    </r>
  </si>
  <si>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</si>
  <si>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</si>
  <si>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</si>
  <si>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</si>
  <si>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大中型水库库区基金安排的支出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</si>
  <si>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</si>
  <si>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</si>
  <si>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</si>
  <si>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</si>
  <si>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</si>
  <si>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</si>
  <si>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</si>
  <si>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</si>
  <si>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</si>
  <si>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</si>
  <si>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 xml:space="preserve">    彩票公益金安排的支出</t>
  </si>
  <si>
    <t>十一、债务发行费用支出</t>
  </si>
  <si>
    <t>支出合计</t>
  </si>
  <si>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</si>
  <si>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</si>
  <si>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</si>
  <si>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</si>
  <si>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</si>
  <si>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</si>
  <si>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</si>
  <si>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</si>
  <si>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</si>
  <si>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</si>
  <si>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</si>
  <si>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</si>
  <si>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 xml:space="preserve">    其中：地方政府性基金调入专项收入</t>
  </si>
  <si>
    <t xml:space="preserve"> 地方政府专项债务还本支出</t>
  </si>
  <si>
    <t xml:space="preserve">   其中：地方政府专项债券还本支出</t>
  </si>
  <si>
    <t xml:space="preserve">        地方政府其他专项债务还本支出</t>
  </si>
  <si>
    <t xml:space="preserve">  地方政府专项债务收入</t>
  </si>
  <si>
    <t xml:space="preserve"> 地方政府专项债务转贷支出</t>
  </si>
  <si>
    <t xml:space="preserve">  地方政府专项债务转贷收入</t>
  </si>
  <si>
    <t>收   入   合   计</t>
  </si>
  <si>
    <t>支   出   合   计</t>
  </si>
  <si>
    <t>2019年县本级政府性基金收入预算表</t>
  </si>
  <si>
    <t>2019年县本级政府性基金支出预算表</t>
  </si>
  <si>
    <t>2019年县本级政府性基金支出预算明细表</t>
  </si>
  <si>
    <t xml:space="preserve">      资助国产影片放映</t>
  </si>
  <si>
    <t xml:space="preserve">      资助少数民族语电影译制</t>
  </si>
  <si>
    <t xml:space="preserve">      宣传促销</t>
  </si>
  <si>
    <t xml:space="preserve">      行业规划</t>
  </si>
  <si>
    <t xml:space="preserve">      旅游事业补助</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</si>
  <si>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</si>
  <si>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</si>
  <si>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</si>
  <si>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</si>
  <si>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</si>
  <si>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基础设施建设和经济发展</t>
  </si>
  <si>
    <t xml:space="preserve">      其他小型水库移民扶助基金支出</t>
  </si>
  <si>
    <t xml:space="preserve">      其他小型水库移民扶助基金对应专项债务收入安排的支出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</si>
  <si>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</si>
  <si>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</si>
  <si>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</si>
  <si>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</si>
  <si>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 xml:space="preserve">      农村基础设施建设支出</t>
  </si>
  <si>
    <t xml:space="preserve">      廉租住房支出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</si>
  <si>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</si>
  <si>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</si>
  <si>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</si>
  <si>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其他国有土地收益基金支出</t>
  </si>
  <si>
    <t xml:space="preserve">    农业土地开发资金安排的支出</t>
  </si>
  <si>
    <t xml:space="preserve">      公有房屋</t>
  </si>
  <si>
    <t xml:space="preserve">      城市防洪</t>
  </si>
  <si>
    <t xml:space="preserve">    污水处理费收入安排的支出</t>
  </si>
  <si>
    <t xml:space="preserve">      污水处理设施建设和运营</t>
  </si>
  <si>
    <t xml:space="preserve">      代征手续费</t>
  </si>
  <si>
    <t xml:space="preserve">      其他污水处理费安排的支出</t>
  </si>
  <si>
    <t xml:space="preserve">      征地和拆迁补偿支出</t>
  </si>
  <si>
    <t xml:space="preserve">      土地开发支出</t>
  </si>
  <si>
    <t xml:space="preserve">      其他土地储备专项债券收入安排的支出</t>
  </si>
  <si>
    <t xml:space="preserve">      城市公共设施</t>
  </si>
  <si>
    <t xml:space="preserve">      城市环境卫生</t>
  </si>
  <si>
    <t xml:space="preserve">      公有房屋</t>
  </si>
  <si>
    <t xml:space="preserve">      城市防洪</t>
  </si>
  <si>
    <t xml:space="preserve">      其他城市基础设施配套费对应专项债务收入安排的支出</t>
  </si>
  <si>
    <t xml:space="preserve">      其他污水处理费对应专项债务收入安排的支出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</si>
  <si>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</si>
  <si>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</si>
  <si>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</si>
  <si>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</si>
  <si>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</si>
  <si>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</si>
  <si>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</si>
  <si>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</si>
  <si>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</si>
  <si>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其他大中型水库库区基金对应专项债务收入支出</t>
  </si>
  <si>
    <t xml:space="preserve">      南水北调工程建设</t>
  </si>
  <si>
    <t xml:space="preserve">      三峡工程后续工作</t>
  </si>
  <si>
    <t xml:space="preserve">      地方重大水利工程建设</t>
  </si>
  <si>
    <t xml:space="preserve">      其他重大水利工程建设基金对应专项债务收入支出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</si>
  <si>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</si>
  <si>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</si>
  <si>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</si>
  <si>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</si>
  <si>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</si>
  <si>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</si>
  <si>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</si>
  <si>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</si>
  <si>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</si>
  <si>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</si>
  <si>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</si>
  <si>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</si>
  <si>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</si>
  <si>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</si>
  <si>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</si>
  <si>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</si>
  <si>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</si>
  <si>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</si>
  <si>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</si>
  <si>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</si>
  <si>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</si>
  <si>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</si>
  <si>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</si>
  <si>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</si>
  <si>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</si>
  <si>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</si>
  <si>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</si>
  <si>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</si>
  <si>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</si>
  <si>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</si>
  <si>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</si>
  <si>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</si>
  <si>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</si>
  <si>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t>
  </si>
  <si>
    <t xml:space="preserve">      其他海南省高等级公路车辆通行附加费对应专项债务收入安排的支出</t>
  </si>
  <si>
    <t xml:space="preserve">      其他政府收费公路专项债券收入安排的支出</t>
  </si>
  <si>
    <t xml:space="preserve">      港口设施</t>
  </si>
  <si>
    <t xml:space="preserve">      航运保障系统建设</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</si>
  <si>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</si>
  <si>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</si>
  <si>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</si>
  <si>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</si>
  <si>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</si>
  <si>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</si>
  <si>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</si>
  <si>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</si>
  <si>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</si>
  <si>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</si>
  <si>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</si>
  <si>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</si>
  <si>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用于教育事业的彩票公益金支出</t>
  </si>
  <si>
    <t xml:space="preserve">      用于红十字事业的彩票公益金支出</t>
  </si>
  <si>
    <t xml:space="preserve">      用于文化事业的彩票公益金支出</t>
  </si>
  <si>
    <t xml:space="preserve">      用于扶贫的彩票公益金支出</t>
  </si>
  <si>
    <t xml:space="preserve">      用于法律援助的彩票公益金支出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</si>
  <si>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</si>
  <si>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</si>
  <si>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</si>
  <si>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</si>
  <si>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</si>
  <si>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</si>
  <si>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</si>
  <si>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</si>
  <si>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</si>
  <si>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</si>
  <si>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</si>
  <si>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</si>
  <si>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</si>
  <si>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</si>
  <si>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</si>
  <si>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</si>
  <si>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</si>
  <si>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</si>
  <si>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</si>
  <si>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</si>
  <si>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</si>
  <si>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</si>
  <si>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</si>
  <si>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</si>
  <si>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</si>
  <si>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</si>
  <si>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</si>
  <si>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</si>
  <si>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</si>
  <si>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</si>
  <si>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</si>
  <si>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</si>
  <si>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</si>
  <si>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</si>
  <si>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合   计</t>
  </si>
  <si>
    <r>
      <t>201</t>
    </r>
    <r>
      <rPr>
        <b/>
        <sz val="12"/>
        <color indexed="8"/>
        <rFont val="宋体"/>
        <family val="0"/>
      </rPr>
      <t>8</t>
    </r>
    <r>
      <rPr>
        <b/>
        <sz val="12"/>
        <color indexed="8"/>
        <rFont val="宋体"/>
        <family val="0"/>
      </rPr>
      <t>年专项债务限额</t>
    </r>
  </si>
  <si>
    <r>
      <t>201</t>
    </r>
    <r>
      <rPr>
        <b/>
        <sz val="12"/>
        <color indexed="8"/>
        <rFont val="宋体"/>
        <family val="0"/>
      </rPr>
      <t>8</t>
    </r>
    <r>
      <rPr>
        <b/>
        <sz val="12"/>
        <color indexed="8"/>
        <rFont val="宋体"/>
        <family val="0"/>
      </rPr>
      <t>年专项债务余额</t>
    </r>
  </si>
  <si>
    <t>2018年县本级专项债务余额情况表</t>
  </si>
  <si>
    <t>县本级</t>
  </si>
  <si>
    <t>2019年县本级国有资本经营预算收入表</t>
  </si>
  <si>
    <t>2019年县级国有资本经营预算支出表</t>
  </si>
  <si>
    <t>2019年国有资本经营预算转移支付表</t>
  </si>
  <si>
    <r>
      <t>201</t>
    </r>
    <r>
      <rPr>
        <b/>
        <sz val="12"/>
        <color indexed="8"/>
        <rFont val="宋体"/>
        <family val="0"/>
      </rPr>
      <t>8</t>
    </r>
    <r>
      <rPr>
        <b/>
        <sz val="12"/>
        <color indexed="8"/>
        <rFont val="宋体"/>
        <family val="0"/>
      </rPr>
      <t>年一般债务限额</t>
    </r>
  </si>
  <si>
    <r>
      <t>201</t>
    </r>
    <r>
      <rPr>
        <b/>
        <sz val="12"/>
        <color indexed="8"/>
        <rFont val="宋体"/>
        <family val="0"/>
      </rPr>
      <t>8</t>
    </r>
    <r>
      <rPr>
        <b/>
        <sz val="12"/>
        <color indexed="8"/>
        <rFont val="宋体"/>
        <family val="0"/>
      </rPr>
      <t>年一般债务余额</t>
    </r>
  </si>
  <si>
    <t>县本级</t>
  </si>
  <si>
    <t>2018年政府一般债务分地区限额表</t>
  </si>
  <si>
    <t>2018年限额</t>
  </si>
  <si>
    <t>2018年余额</t>
  </si>
  <si>
    <t>表三</t>
  </si>
  <si>
    <r>
      <t xml:space="preserve">项 </t>
    </r>
    <r>
      <rPr>
        <b/>
        <sz val="12"/>
        <rFont val="宋体"/>
        <family val="0"/>
      </rPr>
      <t xml:space="preserve">  </t>
    </r>
    <r>
      <rPr>
        <b/>
        <sz val="12"/>
        <rFont val="宋体"/>
        <family val="0"/>
      </rPr>
      <t>目</t>
    </r>
  </si>
  <si>
    <t>合   计</t>
  </si>
  <si>
    <t xml:space="preserve">    人大监督</t>
  </si>
  <si>
    <t xml:space="preserve">    参政议政</t>
  </si>
  <si>
    <t xml:space="preserve">    其他政协事务支出</t>
  </si>
  <si>
    <t xml:space="preserve">    专项业务活动</t>
  </si>
  <si>
    <t xml:space="preserve">    参事事务</t>
  </si>
  <si>
    <t xml:space="preserve">    战略规划与实施</t>
  </si>
  <si>
    <t xml:space="preserve">    其他发展与改革事务支出</t>
  </si>
  <si>
    <t xml:space="preserve">    统计管理</t>
  </si>
  <si>
    <t xml:space="preserve">    财政监察</t>
  </si>
  <si>
    <t xml:space="preserve">  税收事务</t>
  </si>
  <si>
    <t xml:space="preserve">    税务办案</t>
  </si>
  <si>
    <t xml:space="preserve">    代扣代收代征税款手续费</t>
  </si>
  <si>
    <t xml:space="preserve">    税务宣传</t>
  </si>
  <si>
    <t xml:space="preserve">    协税护税</t>
  </si>
  <si>
    <t xml:space="preserve">    审计业务</t>
  </si>
  <si>
    <t xml:space="preserve">    资助留学回国人员</t>
  </si>
  <si>
    <t xml:space="preserve">    引进人才费用</t>
  </si>
  <si>
    <t xml:space="preserve">    大案要案查处</t>
  </si>
  <si>
    <t xml:space="preserve">    其他纪检监察事务支出</t>
  </si>
  <si>
    <t xml:space="preserve">    国内贸易管理</t>
  </si>
  <si>
    <t xml:space="preserve">    招商引资</t>
  </si>
  <si>
    <t xml:space="preserve">    专利执法</t>
  </si>
  <si>
    <t xml:space="preserve">    其他知识产权事务支出</t>
  </si>
  <si>
    <t xml:space="preserve">    其他质量技术监督与检验检疫事务支出</t>
  </si>
  <si>
    <t xml:space="preserve">  民族事务</t>
  </si>
  <si>
    <t xml:space="preserve">    民族工作专项</t>
  </si>
  <si>
    <t xml:space="preserve">    宗教工作专项</t>
  </si>
  <si>
    <t xml:space="preserve">  港澳台侨事务</t>
  </si>
  <si>
    <t xml:space="preserve">    台湾事务</t>
  </si>
  <si>
    <t xml:space="preserve">    华侨事务</t>
  </si>
  <si>
    <t xml:space="preserve">    其他港澳台侨事务支出</t>
  </si>
  <si>
    <t xml:space="preserve">    档案馆</t>
  </si>
  <si>
    <t xml:space="preserve">    其他档案事务支出</t>
  </si>
  <si>
    <t xml:space="preserve">    其他民主党派及工商联事务支出</t>
  </si>
  <si>
    <t xml:space="preserve">    专项业务</t>
  </si>
  <si>
    <t xml:space="preserve">    其他党委办公厅（室）及相关机构事务支出</t>
  </si>
  <si>
    <t xml:space="preserve">    其他统战事务支出</t>
  </si>
  <si>
    <t xml:space="preserve">    其他教育管理事务支出</t>
  </si>
  <si>
    <t xml:space="preserve">    其他职业教育支出</t>
  </si>
  <si>
    <t xml:space="preserve">  成人教育</t>
  </si>
  <si>
    <t xml:space="preserve">    成人广播电视教育</t>
  </si>
  <si>
    <t xml:space="preserve">    其他成人教育支出</t>
  </si>
  <si>
    <t xml:space="preserve">  广播电视教育</t>
  </si>
  <si>
    <t xml:space="preserve">    广播电视学校</t>
  </si>
  <si>
    <t xml:space="preserve">    培训支出</t>
  </si>
  <si>
    <t xml:space="preserve">    其他进修及培训</t>
  </si>
  <si>
    <t xml:space="preserve">  其他教育支出</t>
  </si>
  <si>
    <t xml:space="preserve">    其他教育支出</t>
  </si>
  <si>
    <t xml:space="preserve">  基础研究</t>
  </si>
  <si>
    <t xml:space="preserve">    专项基础科研</t>
  </si>
  <si>
    <t xml:space="preserve">    其他基础研究支出</t>
  </si>
  <si>
    <t xml:space="preserve">  技术研究与开发</t>
  </si>
  <si>
    <t xml:space="preserve">    应用技术研究与开发</t>
  </si>
  <si>
    <t xml:space="preserve">    技术创新服务体系</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</si>
  <si>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</si>
  <si>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</si>
  <si>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</si>
  <si>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</si>
  <si>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</si>
  <si>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</si>
  <si>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青少年科技活动</t>
  </si>
  <si>
    <t xml:space="preserve">    学术交流活动</t>
  </si>
  <si>
    <t xml:space="preserve">    科技馆站</t>
  </si>
  <si>
    <t xml:space="preserve">    其他科学技术普及支出</t>
  </si>
  <si>
    <t xml:space="preserve">  科技交流与合作</t>
  </si>
  <si>
    <t xml:space="preserve">    其他科技交流与合作支出</t>
  </si>
  <si>
    <t xml:space="preserve">    科技奖励</t>
  </si>
  <si>
    <t xml:space="preserve">    文化展示及纪念机构</t>
  </si>
  <si>
    <t xml:space="preserve">    艺术表演场所</t>
  </si>
  <si>
    <t xml:space="preserve">    其他文物支出</t>
  </si>
  <si>
    <t xml:space="preserve">    体育场馆</t>
  </si>
  <si>
    <t xml:space="preserve">    其他体育支出</t>
  </si>
  <si>
    <t xml:space="preserve">    宣传文化发展专项支出</t>
  </si>
  <si>
    <t xml:space="preserve">    就业管理事务</t>
  </si>
  <si>
    <t xml:space="preserve">    社会保险业务管理事务</t>
  </si>
  <si>
    <t xml:space="preserve">    离退休人员管理机构</t>
  </si>
  <si>
    <t xml:space="preserve">    未归口管理的行政单位离退休</t>
  </si>
  <si>
    <t xml:space="preserve">    其他行政事业单位离退休支出</t>
  </si>
  <si>
    <t xml:space="preserve">    其他红十字事业支出</t>
  </si>
  <si>
    <t xml:space="preserve">    临时救助支出</t>
  </si>
  <si>
    <t xml:space="preserve">    职业病防治医院</t>
  </si>
  <si>
    <t xml:space="preserve">    妇产医院</t>
  </si>
  <si>
    <t xml:space="preserve">    其他专科医院</t>
  </si>
  <si>
    <t xml:space="preserve">    行业医院</t>
  </si>
  <si>
    <t xml:space="preserve">    计划生育机构</t>
  </si>
  <si>
    <t xml:space="preserve">    药品事务</t>
  </si>
  <si>
    <t xml:space="preserve">    医疗器械事务</t>
  </si>
  <si>
    <t xml:space="preserve">    环境保护宣传</t>
  </si>
  <si>
    <t xml:space="preserve">    环境保护法规、规划及标准</t>
  </si>
  <si>
    <t xml:space="preserve">  环境监测与监察</t>
  </si>
  <si>
    <t xml:space="preserve">    建设项目环评审查与监督</t>
  </si>
  <si>
    <t xml:space="preserve">    核与辐射安全监督</t>
  </si>
  <si>
    <t xml:space="preserve">    其他环境监测与监察支出</t>
  </si>
  <si>
    <t xml:space="preserve">    固体废弃物与化学品</t>
  </si>
  <si>
    <t xml:space="preserve">    其他污染防治支出</t>
  </si>
  <si>
    <t xml:space="preserve">    农村环境保护</t>
  </si>
  <si>
    <t xml:space="preserve">    自然保护区</t>
  </si>
  <si>
    <t xml:space="preserve">    其他污染减排支出</t>
  </si>
  <si>
    <t xml:space="preserve">    工程建设标准规范编制与监管</t>
  </si>
  <si>
    <t xml:space="preserve">    农垦运行</t>
  </si>
  <si>
    <t xml:space="preserve">    对外交流与合作</t>
  </si>
  <si>
    <t xml:space="preserve">    农业结构调整补贴</t>
  </si>
  <si>
    <t xml:space="preserve">    农业生产支持补贴</t>
  </si>
  <si>
    <t xml:space="preserve">    农村公益事业</t>
  </si>
  <si>
    <t xml:space="preserve">    森林资源管理</t>
  </si>
  <si>
    <t xml:space="preserve">    林业自然保护区</t>
  </si>
  <si>
    <t xml:space="preserve">    林业产业化</t>
  </si>
  <si>
    <t xml:space="preserve">    水利行业业务管理</t>
  </si>
  <si>
    <t xml:space="preserve">    长江黄河等流域管理</t>
  </si>
  <si>
    <t xml:space="preserve">    水文测报</t>
  </si>
  <si>
    <t xml:space="preserve">    抗旱</t>
  </si>
  <si>
    <t xml:space="preserve">  南水北调</t>
  </si>
  <si>
    <t xml:space="preserve">    工程稽查</t>
  </si>
  <si>
    <t xml:space="preserve">    环境、移民及水资源管理与保护</t>
  </si>
  <si>
    <t xml:space="preserve">    其他南水北调支出</t>
  </si>
  <si>
    <t xml:space="preserve">    农村基础设施建设</t>
  </si>
  <si>
    <t xml:space="preserve">    社会发展</t>
  </si>
  <si>
    <t xml:space="preserve">    扶贫贷款奖补和贴息</t>
  </si>
  <si>
    <t xml:space="preserve">    产业化经营</t>
  </si>
  <si>
    <t xml:space="preserve">    国有农场办社会职能改革补助</t>
  </si>
  <si>
    <t xml:space="preserve">    对村民委员会和村党支部的补助</t>
  </si>
  <si>
    <t xml:space="preserve">    农村综合改革示范试点补助</t>
  </si>
  <si>
    <t xml:space="preserve">    交通运输信息化建设</t>
  </si>
  <si>
    <t xml:space="preserve">    公路还贷专项</t>
  </si>
  <si>
    <t xml:space="preserve">    海事管理</t>
  </si>
  <si>
    <t xml:space="preserve">  铁路运输</t>
  </si>
  <si>
    <t xml:space="preserve">    铁路安全</t>
  </si>
  <si>
    <t xml:space="preserve">  民用航空运输</t>
  </si>
  <si>
    <t xml:space="preserve">    其他民用航空运输支出</t>
  </si>
  <si>
    <t xml:space="preserve">  资源勘探开发</t>
  </si>
  <si>
    <t xml:space="preserve">    煤炭勘探开采和洗选</t>
  </si>
  <si>
    <t xml:space="preserve">    有色金属矿勘探和采选</t>
  </si>
  <si>
    <t xml:space="preserve">    其他资源勘探业支出</t>
  </si>
  <si>
    <t xml:space="preserve">  制造业</t>
  </si>
  <si>
    <t xml:space="preserve">    其他制造业支出</t>
  </si>
  <si>
    <t xml:space="preserve">    信息安全建设</t>
  </si>
  <si>
    <t xml:space="preserve">    无线电监管</t>
  </si>
  <si>
    <t xml:space="preserve">    应急救援支出</t>
  </si>
  <si>
    <t xml:space="preserve">    其他国有资产监管支出</t>
  </si>
  <si>
    <t xml:space="preserve">  金融部门行政支出</t>
  </si>
  <si>
    <t xml:space="preserve">    金融部门其他行政支出</t>
  </si>
  <si>
    <t xml:space="preserve">  金融部门监管支出</t>
  </si>
  <si>
    <t xml:space="preserve">    金融服务</t>
  </si>
  <si>
    <t xml:space="preserve">    金融部门其他监管支出</t>
  </si>
  <si>
    <t xml:space="preserve">  其他金融支出</t>
  </si>
  <si>
    <t xml:space="preserve">    其他金融支出</t>
  </si>
  <si>
    <t>援助其他地区支出</t>
  </si>
  <si>
    <t xml:space="preserve">    土地资源调查</t>
  </si>
  <si>
    <t xml:space="preserve">    土地资源利用与保护</t>
  </si>
  <si>
    <t xml:space="preserve">    国土资源社会公益服务</t>
  </si>
  <si>
    <t xml:space="preserve">    国土资源行业业务管理</t>
  </si>
  <si>
    <t xml:space="preserve">    国土整治</t>
  </si>
  <si>
    <t xml:space="preserve">    地质及矿产资源调查</t>
  </si>
  <si>
    <t xml:space="preserve">    其他国土资源事务支出</t>
  </si>
  <si>
    <t xml:space="preserve">  测绘事务</t>
  </si>
  <si>
    <t xml:space="preserve">    基础测绘</t>
  </si>
  <si>
    <t xml:space="preserve">    其他测绘事务支出</t>
  </si>
  <si>
    <t xml:space="preserve">    地震监测</t>
  </si>
  <si>
    <t xml:space="preserve">    地震灾害预防</t>
  </si>
  <si>
    <t xml:space="preserve">    地震事业机构</t>
  </si>
  <si>
    <t xml:space="preserve">    气象事业机构</t>
  </si>
  <si>
    <t xml:space="preserve">    气象探测</t>
  </si>
  <si>
    <t xml:space="preserve">    气象信息传输及管理</t>
  </si>
  <si>
    <t xml:space="preserve">    气象装备保障维护</t>
  </si>
  <si>
    <t xml:space="preserve">    保障性安居支出</t>
  </si>
  <si>
    <t xml:space="preserve">    粮食专项业务活动</t>
  </si>
  <si>
    <t xml:space="preserve">    其他物资事务支出</t>
  </si>
  <si>
    <t xml:space="preserve">    储备粮（油）库建设</t>
  </si>
  <si>
    <t xml:space="preserve">  重要商品储备</t>
  </si>
  <si>
    <t xml:space="preserve">    医药储备</t>
  </si>
  <si>
    <t>债务付息支出</t>
  </si>
  <si>
    <t xml:space="preserve">  地方政府一般债务付息支出</t>
  </si>
  <si>
    <t xml:space="preserve">    地方政府一般债券付息支出</t>
  </si>
  <si>
    <t>债务发行费用支出</t>
  </si>
  <si>
    <t xml:space="preserve">  地方政府一般债务发行费用支出</t>
  </si>
  <si>
    <t xml:space="preserve">    地方政府一般债务发行费用支出</t>
  </si>
  <si>
    <r>
      <t xml:space="preserve"> </t>
    </r>
    <r>
      <rPr>
        <sz val="12"/>
        <rFont val="宋体"/>
        <family val="0"/>
      </rPr>
      <t xml:space="preserve">   </t>
    </r>
    <r>
      <rPr>
        <sz val="12"/>
        <rFont val="宋体"/>
        <family val="0"/>
      </rPr>
      <t>人大代表履职能力提升</t>
    </r>
  </si>
  <si>
    <t xml:space="preserve">    代表工作</t>
  </si>
  <si>
    <t xml:space="preserve">    日常经济运行调节</t>
  </si>
  <si>
    <t xml:space="preserve">    应对气象变化管理事务</t>
  </si>
  <si>
    <t xml:space="preserve">    统计抽样调查</t>
  </si>
  <si>
    <t xml:space="preserve">    预算改革业务</t>
  </si>
  <si>
    <t xml:space="preserve">    财政委托业务支出</t>
  </si>
  <si>
    <t xml:space="preserve">      一般行政管理事务</t>
  </si>
  <si>
    <t xml:space="preserve">    一般行政管理事务</t>
  </si>
  <si>
    <t xml:space="preserve">    一般行政管理事务（档案事务）</t>
  </si>
  <si>
    <t xml:space="preserve">    工会事务</t>
  </si>
  <si>
    <t xml:space="preserve">    事业运行（组织事务）</t>
  </si>
  <si>
    <t xml:space="preserve">    其他组织事务支出</t>
  </si>
  <si>
    <t xml:space="preserve">    其他组织事务支出</t>
  </si>
  <si>
    <t xml:space="preserve">      行政运行</t>
  </si>
  <si>
    <t xml:space="preserve">      机关服务</t>
  </si>
  <si>
    <t xml:space="preserve">      行政运行</t>
  </si>
  <si>
    <t xml:space="preserve">      机关服务</t>
  </si>
  <si>
    <t xml:space="preserve">  对外联络事务</t>
  </si>
  <si>
    <r>
      <t xml:space="preserve">    </t>
    </r>
    <r>
      <rPr>
        <sz val="12"/>
        <rFont val="宋体"/>
        <family val="0"/>
      </rPr>
      <t>行政运行</t>
    </r>
  </si>
  <si>
    <t xml:space="preserve">    机关服务</t>
  </si>
  <si>
    <t xml:space="preserve">    事业运行</t>
  </si>
  <si>
    <t xml:space="preserve">    其他对外联络事务支出</t>
  </si>
  <si>
    <r>
      <t xml:space="preserve"> </t>
    </r>
    <r>
      <rPr>
        <sz val="12"/>
        <rFont val="宋体"/>
        <family val="0"/>
      </rPr>
      <t xml:space="preserve"> </t>
    </r>
    <r>
      <rPr>
        <sz val="12"/>
        <rFont val="宋体"/>
        <family val="0"/>
      </rPr>
      <t>宣传事务</t>
    </r>
  </si>
  <si>
    <t xml:space="preserve">  其他共产党事务支出</t>
  </si>
  <si>
    <t xml:space="preserve">    行政运行</t>
  </si>
  <si>
    <t xml:space="preserve">    其他共产党事务支出</t>
  </si>
  <si>
    <t xml:space="preserve">  网信事务</t>
  </si>
  <si>
    <t xml:space="preserve">  市场监督管理事务</t>
  </si>
  <si>
    <t xml:space="preserve">  其他一般公共服务支出</t>
  </si>
  <si>
    <t xml:space="preserve">    其他网信事务支出</t>
  </si>
  <si>
    <t xml:space="preserve">    市场监督管理专项</t>
  </si>
  <si>
    <t xml:space="preserve">    市场监督执法</t>
  </si>
  <si>
    <t xml:space="preserve">    消费者权益保护</t>
  </si>
  <si>
    <t xml:space="preserve">    价格监督检查</t>
  </si>
  <si>
    <t xml:space="preserve">    信息化建设</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</si>
  <si>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</si>
  <si>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</si>
  <si>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</si>
  <si>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</si>
  <si>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</si>
  <si>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</si>
  <si>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</si>
  <si>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国家赔偿费用支出</t>
  </si>
  <si>
    <t xml:space="preserve">    其他一般公共服务支出</t>
  </si>
  <si>
    <t xml:space="preserve">  国防动员</t>
  </si>
  <si>
    <t xml:space="preserve">    兵役征集</t>
  </si>
  <si>
    <t xml:space="preserve">    经济动员</t>
  </si>
  <si>
    <t xml:space="preserve">    人民防空</t>
  </si>
  <si>
    <t xml:space="preserve">    交通战备</t>
  </si>
  <si>
    <t xml:space="preserve">    国防教育</t>
  </si>
  <si>
    <t xml:space="preserve">    其他公共安全支出</t>
  </si>
  <si>
    <r>
      <t xml:space="preserve">  武装警察</t>
    </r>
    <r>
      <rPr>
        <sz val="11"/>
        <color indexed="10"/>
        <rFont val="宋体"/>
        <family val="0"/>
      </rPr>
      <t>部队</t>
    </r>
  </si>
  <si>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</si>
  <si>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</si>
  <si>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</si>
  <si>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</si>
  <si>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</si>
  <si>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</si>
  <si>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</si>
  <si>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</si>
  <si>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</si>
  <si>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</si>
  <si>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</si>
  <si>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</si>
  <si>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</si>
  <si>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</si>
  <si>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一般行政管理事务</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</si>
  <si>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</si>
  <si>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</si>
  <si>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</si>
  <si>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</si>
  <si>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</si>
  <si>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</si>
  <si>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</si>
  <si>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</si>
  <si>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</si>
  <si>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</si>
  <si>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</si>
  <si>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</si>
  <si>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</si>
  <si>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</si>
  <si>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</si>
  <si>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</si>
  <si>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</si>
  <si>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</si>
  <si>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</si>
  <si>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</si>
  <si>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</si>
  <si>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</si>
  <si>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</si>
  <si>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</si>
  <si>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</si>
  <si>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</si>
  <si>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</si>
  <si>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</si>
  <si>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</si>
  <si>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</si>
  <si>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</si>
  <si>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</si>
  <si>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</si>
  <si>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特殊教育</t>
  </si>
  <si>
    <t xml:space="preserve">    特殊学校教育</t>
  </si>
  <si>
    <t xml:space="preserve">    工读学校教育</t>
  </si>
  <si>
    <t xml:space="preserve">    其他特殊教育支出</t>
  </si>
  <si>
    <t xml:space="preserve">    教师进修</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</si>
  <si>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</si>
  <si>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</si>
  <si>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</si>
  <si>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</si>
  <si>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</si>
  <si>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</si>
  <si>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</si>
  <si>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其他科学技术管理事务支出</t>
  </si>
  <si>
    <t xml:space="preserve">    科技成果转化与扩散</t>
  </si>
  <si>
    <t xml:space="preserve">    文化活动</t>
  </si>
  <si>
    <r>
      <t xml:space="preserve">    文化</t>
    </r>
    <r>
      <rPr>
        <sz val="11"/>
        <color indexed="10"/>
        <rFont val="宋体"/>
        <family val="0"/>
      </rPr>
      <t>和旅游</t>
    </r>
    <r>
      <rPr>
        <sz val="11"/>
        <rFont val="宋体"/>
        <family val="0"/>
      </rPr>
      <t>交流与合作</t>
    </r>
  </si>
  <si>
    <t xml:space="preserve">    文化创作与保护</t>
  </si>
  <si>
    <r>
      <t xml:space="preserve">    文化</t>
    </r>
    <r>
      <rPr>
        <sz val="11"/>
        <color indexed="10"/>
        <rFont val="宋体"/>
        <family val="0"/>
      </rPr>
      <t>和旅游</t>
    </r>
    <r>
      <rPr>
        <sz val="11"/>
        <rFont val="宋体"/>
        <family val="0"/>
      </rPr>
      <t>市场管理</t>
    </r>
  </si>
  <si>
    <t xml:space="preserve">    旅游宣传</t>
  </si>
  <si>
    <r>
      <t xml:space="preserve">    </t>
    </r>
    <r>
      <rPr>
        <sz val="11"/>
        <color indexed="10"/>
        <rFont val="宋体"/>
        <family val="0"/>
      </rPr>
      <t>旅游行业业务管理</t>
    </r>
  </si>
  <si>
    <r>
      <t xml:space="preserve">    其他文化</t>
    </r>
    <r>
      <rPr>
        <sz val="11"/>
        <color indexed="10"/>
        <rFont val="宋体"/>
        <family val="0"/>
      </rPr>
      <t>和旅游</t>
    </r>
    <r>
      <rPr>
        <sz val="11"/>
        <rFont val="宋体"/>
        <family val="0"/>
      </rPr>
      <t>支出</t>
    </r>
  </si>
  <si>
    <t xml:space="preserve">    群众文化</t>
  </si>
  <si>
    <r>
      <t xml:space="preserve">    新闻出版</t>
    </r>
    <r>
      <rPr>
        <sz val="11"/>
        <color indexed="10"/>
        <rFont val="宋体"/>
        <family val="0"/>
      </rPr>
      <t>电影</t>
    </r>
  </si>
  <si>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</si>
  <si>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</si>
  <si>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</si>
  <si>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</si>
  <si>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</si>
  <si>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</si>
  <si>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</si>
  <si>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</si>
  <si>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</si>
  <si>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</si>
  <si>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综合业务管理</t>
  </si>
  <si>
    <t xml:space="preserve">    劳动保障监察</t>
  </si>
  <si>
    <t xml:space="preserve">    劳动关系和维权</t>
  </si>
  <si>
    <t xml:space="preserve">    公共就业服务和职业技能鉴定机构</t>
  </si>
  <si>
    <t xml:space="preserve">    劳动人事争议调解仲裁</t>
  </si>
  <si>
    <t xml:space="preserve">    基层政权和社区建设</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</si>
  <si>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</si>
  <si>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</si>
  <si>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</si>
  <si>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</si>
  <si>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</si>
  <si>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</si>
  <si>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</si>
  <si>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</si>
  <si>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</si>
  <si>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</si>
  <si>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</si>
  <si>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</si>
  <si>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</si>
  <si>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</si>
  <si>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</si>
  <si>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</si>
  <si>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</si>
  <si>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</si>
  <si>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</si>
  <si>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</si>
  <si>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</si>
  <si>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</si>
  <si>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假肢矫形</t>
  </si>
  <si>
    <t xml:space="preserve">    殡葬</t>
  </si>
  <si>
    <t xml:space="preserve">    社会福利事业单位</t>
  </si>
  <si>
    <t xml:space="preserve">    其他社会福利支出</t>
  </si>
  <si>
    <t xml:space="preserve">    一般行政管理事务</t>
  </si>
  <si>
    <t xml:space="preserve">    机关服务</t>
  </si>
  <si>
    <t xml:space="preserve">    残疾人就业和扶贫</t>
  </si>
  <si>
    <t xml:space="preserve">    残疾人体育</t>
  </si>
  <si>
    <t xml:space="preserve">    残疾人生活和护理补贴</t>
  </si>
  <si>
    <t xml:space="preserve">  最低生活保障</t>
  </si>
  <si>
    <t xml:space="preserve">    城市最低生活保障金支出</t>
  </si>
  <si>
    <t xml:space="preserve">    农村最低生活保障金支出</t>
  </si>
  <si>
    <t xml:space="preserve">  特困人员救助供养</t>
  </si>
  <si>
    <r>
      <t xml:space="preserve">   </t>
    </r>
    <r>
      <rPr>
        <sz val="12"/>
        <rFont val="宋体"/>
        <family val="0"/>
      </rPr>
      <t xml:space="preserve"> </t>
    </r>
    <r>
      <rPr>
        <sz val="12"/>
        <rFont val="宋体"/>
        <family val="0"/>
      </rPr>
      <t>城市特困人员救助供养支出</t>
    </r>
  </si>
  <si>
    <t xml:space="preserve">    农村特困人员救助供养支出</t>
  </si>
  <si>
    <t xml:space="preserve">  补充道路交通事故社会救助基金</t>
  </si>
  <si>
    <r>
      <t xml:space="preserve">    交强险</t>
    </r>
    <r>
      <rPr>
        <sz val="11"/>
        <color indexed="10"/>
        <rFont val="宋体"/>
        <family val="0"/>
      </rPr>
      <t>增值</t>
    </r>
    <r>
      <rPr>
        <sz val="11"/>
        <rFont val="宋体"/>
        <family val="0"/>
      </rPr>
      <t>税补助基金支出</t>
    </r>
  </si>
  <si>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</si>
  <si>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</si>
  <si>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</si>
  <si>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</si>
  <si>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</si>
  <si>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</si>
  <si>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</si>
  <si>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</si>
  <si>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</si>
  <si>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</si>
  <si>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</si>
  <si>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</si>
  <si>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</si>
  <si>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</si>
  <si>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行政运行</t>
  </si>
  <si>
    <t xml:space="preserve">    拥军优属</t>
  </si>
  <si>
    <t xml:space="preserve">    部队供应</t>
  </si>
  <si>
    <t xml:space="preserve">    事业运行</t>
  </si>
  <si>
    <t xml:space="preserve">    其他退役军人事务管理支出</t>
  </si>
  <si>
    <t xml:space="preserve">    城市社区卫生机构</t>
  </si>
  <si>
    <t xml:space="preserve">    乡镇卫生院</t>
  </si>
  <si>
    <t xml:space="preserve">    精神卫生机构</t>
  </si>
  <si>
    <t xml:space="preserve">    应急救治机构</t>
  </si>
  <si>
    <t xml:space="preserve">    采供血机构</t>
  </si>
  <si>
    <t xml:space="preserve">    其他专业公共卫生机构</t>
  </si>
  <si>
    <t xml:space="preserve">    基本公共卫生服务</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</si>
  <si>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</si>
  <si>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</si>
  <si>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</si>
  <si>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</si>
  <si>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老龄卫生健康服务</t>
  </si>
  <si>
    <t xml:space="preserve">    其他卫生健康支出</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</si>
  <si>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</si>
  <si>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</si>
  <si>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</si>
  <si>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</si>
  <si>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</si>
  <si>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</si>
  <si>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</si>
  <si>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</si>
  <si>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信息化建设</t>
  </si>
  <si>
    <t xml:space="preserve">    医疗保障政策管理</t>
  </si>
  <si>
    <t xml:space="preserve">    医疗保障经办事务</t>
  </si>
  <si>
    <t xml:space="preserve">    其他医疗保障管理事务支出</t>
  </si>
  <si>
    <t xml:space="preserve">  老龄卫生健康服务</t>
  </si>
  <si>
    <t xml:space="preserve">  其他卫生健康支出</t>
  </si>
  <si>
    <t xml:space="preserve">    大气</t>
  </si>
  <si>
    <t xml:space="preserve">    生态保护</t>
  </si>
  <si>
    <t xml:space="preserve">    城管执法</t>
  </si>
  <si>
    <t xml:space="preserve">    住宅建设与房地产市场监管</t>
  </si>
  <si>
    <t xml:space="preserve">  城乡社区规划与管理</t>
  </si>
  <si>
    <t xml:space="preserve">  其他城乡社区支出</t>
  </si>
  <si>
    <t xml:space="preserve">    贷款贴息</t>
  </si>
  <si>
    <t xml:space="preserve">    国际河流治理与管理</t>
  </si>
  <si>
    <t xml:space="preserve">    江河湖库水系综合整治</t>
  </si>
  <si>
    <t xml:space="preserve">    大中型水库移民后期扶持专项支出</t>
  </si>
  <si>
    <t xml:space="preserve">    水利安全监督</t>
  </si>
  <si>
    <t xml:space="preserve">    信息管理</t>
  </si>
  <si>
    <t xml:space="preserve">    水利建设移民支出</t>
  </si>
  <si>
    <t xml:space="preserve">    农村人畜饮水</t>
  </si>
  <si>
    <t xml:space="preserve">    生产发展</t>
  </si>
  <si>
    <t xml:space="preserve">    土地治理</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</si>
  <si>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</si>
  <si>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</si>
  <si>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</si>
  <si>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</si>
  <si>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</si>
  <si>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公路建设</t>
  </si>
  <si>
    <t xml:space="preserve">    公路和运输安全</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</si>
  <si>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</si>
  <si>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</si>
  <si>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</si>
  <si>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</si>
  <si>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</si>
  <si>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其他商业服务业等支出</t>
  </si>
  <si>
    <t xml:space="preserve">    服务业基础设施建设</t>
  </si>
  <si>
    <t xml:space="preserve">    其他商业服务业等支出</t>
  </si>
  <si>
    <r>
      <t xml:space="preserve">    </t>
    </r>
    <r>
      <rPr>
        <sz val="11"/>
        <color indexed="10"/>
        <rFont val="宋体"/>
        <family val="0"/>
      </rPr>
      <t>自然</t>
    </r>
    <r>
      <rPr>
        <sz val="11"/>
        <rFont val="宋体"/>
        <family val="0"/>
      </rPr>
      <t>资源规划及管理</t>
    </r>
  </si>
  <si>
    <r>
      <t xml:space="preserve">    </t>
    </r>
    <r>
      <rPr>
        <sz val="11"/>
        <color indexed="10"/>
        <rFont val="宋体"/>
        <family val="0"/>
      </rPr>
      <t>自然</t>
    </r>
    <r>
      <rPr>
        <sz val="11"/>
        <rFont val="宋体"/>
        <family val="0"/>
      </rPr>
      <t>资源调查</t>
    </r>
  </si>
  <si>
    <t xml:space="preserve">    土地资源储备支出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</si>
  <si>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</si>
  <si>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</si>
  <si>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</si>
  <si>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</si>
  <si>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</si>
  <si>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</si>
  <si>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</si>
  <si>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</si>
  <si>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</si>
  <si>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粮食财务挂账利息补贴</t>
  </si>
  <si>
    <t>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</si>
  <si>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</si>
  <si>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</si>
  <si>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</si>
  <si>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</si>
  <si>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</si>
  <si>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</si>
  <si>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</si>
  <si>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</si>
  <si>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</si>
  <si>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</si>
  <si>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</si>
  <si>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</si>
  <si>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</si>
  <si>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</si>
  <si>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</si>
  <si>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</si>
  <si>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</si>
  <si>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</si>
  <si>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</si>
  <si>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</si>
  <si>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</si>
  <si>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</si>
  <si>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</si>
  <si>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</si>
  <si>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</si>
  <si>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</si>
  <si>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</si>
  <si>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</si>
  <si>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</si>
  <si>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</si>
  <si>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</si>
  <si>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</si>
  <si>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</si>
  <si>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</si>
  <si>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</si>
  <si>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</si>
  <si>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</si>
  <si>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</si>
  <si>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</si>
  <si>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</si>
  <si>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</si>
  <si>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</si>
  <si>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</si>
  <si>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</si>
  <si>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地方政府向外国政府借款付息支出</t>
  </si>
  <si>
    <t xml:space="preserve">    地方政府向国际组织借款付息支出</t>
  </si>
  <si>
    <t xml:space="preserve">    地方政府其他一般债务付息支出</t>
  </si>
  <si>
    <t xml:space="preserve">  劳务费</t>
  </si>
  <si>
    <t>机关工资福利支出</t>
  </si>
  <si>
    <t>2019年社会保险基金预算总表</t>
  </si>
  <si>
    <t>项        目</t>
  </si>
  <si>
    <t xml:space="preserve">企业职工基本养老保险基金
</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</si>
  <si>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</si>
  <si>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</si>
  <si>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</si>
  <si>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</si>
  <si>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</si>
  <si>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</si>
  <si>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</si>
  <si>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</si>
  <si>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 1、保险费收入</t>
  </si>
  <si>
    <t xml:space="preserve">           2、利息收入</t>
  </si>
  <si>
    <t xml:space="preserve">           3、财政补贴收入</t>
  </si>
  <si>
    <t xml:space="preserve">           4、委托投资收益</t>
  </si>
  <si>
    <t>×</t>
  </si>
  <si>
    <t xml:space="preserve">           5、其他收入</t>
  </si>
  <si>
    <t xml:space="preserve">           6、转移收入</t>
  </si>
  <si>
    <t xml:space="preserve">           7、中央调剂资金收入（省级专用）</t>
  </si>
  <si>
    <t xml:space="preserve">           8、中央调剂基金收入（中央专用)</t>
  </si>
  <si>
    <t>二、支出</t>
  </si>
  <si>
    <t xml:space="preserve">    其中： 1、社会保险待遇支出</t>
  </si>
  <si>
    <t xml:space="preserve">           2、其他支出</t>
  </si>
  <si>
    <t xml:space="preserve">           3、转移支出</t>
  </si>
  <si>
    <t xml:space="preserve">           4、中央调剂基金支出（中央专用）</t>
  </si>
  <si>
    <t xml:space="preserve">           5、中央调剂资金支出（省级专用）</t>
  </si>
  <si>
    <t>三、本年收支结余</t>
  </si>
  <si>
    <t>四、年末滚存结余</t>
  </si>
  <si>
    <t>单位：万元</t>
  </si>
  <si>
    <t>收入</t>
  </si>
  <si>
    <t>支出</t>
  </si>
  <si>
    <t>2019年社会保险基金收入表</t>
  </si>
  <si>
    <t>2019年社会保险基金支出表</t>
  </si>
  <si>
    <t>省对市县专项转移支付汇总表</t>
  </si>
  <si>
    <t>金额单位： 万元</t>
  </si>
  <si>
    <t>其他一般性转移支付收入</t>
  </si>
  <si>
    <t>交通运输发展类</t>
  </si>
  <si>
    <r>
      <t>正阳县201</t>
    </r>
    <r>
      <rPr>
        <b/>
        <sz val="18"/>
        <rFont val="宋体"/>
        <family val="0"/>
      </rPr>
      <t>9</t>
    </r>
    <r>
      <rPr>
        <b/>
        <sz val="18"/>
        <rFont val="宋体"/>
        <family val="0"/>
      </rPr>
      <t>年县级一般公共预算支出预算明细表</t>
    </r>
  </si>
  <si>
    <t>十七、援助其他地区支出</t>
  </si>
  <si>
    <t>二十、粮油物资储备支出</t>
  </si>
  <si>
    <t>二十二、预备费</t>
  </si>
  <si>
    <t>二十三、债务付息支出</t>
  </si>
  <si>
    <t>二十四、债务发行费用支出</t>
  </si>
  <si>
    <t>二十五、其他支出</t>
  </si>
  <si>
    <t>3、公务用车费</t>
  </si>
  <si>
    <t>二、社会保障和就业支出</t>
  </si>
  <si>
    <t xml:space="preserve">    大中型水库移民后期扶持基金支出</t>
  </si>
  <si>
    <t>四、城乡社区支出</t>
  </si>
  <si>
    <t xml:space="preserve">    国有土地使用权出让收入及对应专项债务收入安排的支出</t>
  </si>
  <si>
    <t>五、农林水支出</t>
  </si>
  <si>
    <t>六、交通运输支出</t>
  </si>
  <si>
    <t>九、其他支出</t>
  </si>
  <si>
    <t>十、债务付息支出</t>
  </si>
  <si>
    <t>项目</t>
  </si>
  <si>
    <t>专项转移支付收入安排</t>
  </si>
  <si>
    <t xml:space="preserve">    公安</t>
  </si>
  <si>
    <t xml:space="preserve">    检察</t>
  </si>
  <si>
    <t xml:space="preserve">    法院</t>
  </si>
  <si>
    <t xml:space="preserve">    司法</t>
  </si>
  <si>
    <t xml:space="preserve">    普通教育</t>
  </si>
  <si>
    <t xml:space="preserve">    抚恤</t>
  </si>
  <si>
    <t xml:space="preserve">    最低生活保障</t>
  </si>
  <si>
    <t xml:space="preserve">    财政对基本养老保险基金的补助</t>
  </si>
  <si>
    <t>支出合计</t>
  </si>
  <si>
    <t>教育支出</t>
  </si>
  <si>
    <t>社会保障和就业支出</t>
  </si>
  <si>
    <t>农林水支出</t>
  </si>
  <si>
    <t>交通运输支出</t>
  </si>
  <si>
    <t>住房保障支出</t>
  </si>
  <si>
    <t>其他支出</t>
  </si>
  <si>
    <r>
      <t>文化</t>
    </r>
    <r>
      <rPr>
        <sz val="12"/>
        <color indexed="10"/>
        <rFont val="宋体"/>
        <family val="0"/>
      </rPr>
      <t>旅游</t>
    </r>
    <r>
      <rPr>
        <sz val="12"/>
        <rFont val="宋体"/>
        <family val="0"/>
      </rPr>
      <t>体育与传媒支出</t>
    </r>
  </si>
  <si>
    <r>
      <t xml:space="preserve">    文化</t>
    </r>
    <r>
      <rPr>
        <sz val="12"/>
        <color indexed="10"/>
        <rFont val="宋体"/>
        <family val="0"/>
      </rPr>
      <t>和旅游</t>
    </r>
  </si>
  <si>
    <r>
      <t xml:space="preserve">    新闻出版</t>
    </r>
    <r>
      <rPr>
        <sz val="12"/>
        <color indexed="10"/>
        <rFont val="宋体"/>
        <family val="0"/>
      </rPr>
      <t>电影</t>
    </r>
  </si>
  <si>
    <t xml:space="preserve">    农业</t>
  </si>
  <si>
    <t xml:space="preserve">    扶贫</t>
  </si>
  <si>
    <t xml:space="preserve">    农村综合改革</t>
  </si>
  <si>
    <t xml:space="preserve">    普惠金融发展支出</t>
  </si>
  <si>
    <t xml:space="preserve">    公路水路运输</t>
  </si>
  <si>
    <t xml:space="preserve">    保障性安居工程支出</t>
  </si>
  <si>
    <t xml:space="preserve">    其他支出</t>
  </si>
  <si>
    <t xml:space="preserve">   国家电影事业发展专项资金安排的支出</t>
  </si>
  <si>
    <t xml:space="preserve">   旅游发展基金支出</t>
  </si>
  <si>
    <t xml:space="preserve">   国家电影事业发展专项资金安排的支出</t>
  </si>
  <si>
    <t xml:space="preserve">   旅游发展基金支出</t>
  </si>
  <si>
    <t>一、文化旅游体育与传媒支出</t>
  </si>
  <si>
    <t xml:space="preserve">      资助影院建设</t>
  </si>
  <si>
    <r>
      <t xml:space="preserve">      </t>
    </r>
    <r>
      <rPr>
        <sz val="11"/>
        <rFont val="宋体"/>
        <family val="0"/>
      </rPr>
      <t>其他棚户区改造专项债券收入安排的支出</t>
    </r>
  </si>
  <si>
    <t>正阳县</t>
  </si>
  <si>
    <t>公共安全支出</t>
  </si>
  <si>
    <t>上年决算（执行)数</t>
  </si>
  <si>
    <t>此列=预算数</t>
  </si>
  <si>
    <t>一、一般公共服务</t>
  </si>
  <si>
    <t>一、一般公共服务</t>
  </si>
  <si>
    <t xml:space="preserve">    人大事务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</si>
  <si>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</si>
  <si>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</si>
  <si>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</si>
  <si>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</si>
  <si>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</si>
  <si>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</si>
  <si>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</si>
  <si>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</si>
  <si>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</si>
  <si>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</si>
  <si>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</si>
  <si>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</si>
  <si>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</si>
  <si>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</si>
  <si>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</si>
  <si>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</si>
  <si>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</si>
  <si>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</si>
  <si>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</si>
  <si>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</si>
  <si>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</si>
  <si>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</si>
  <si>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</si>
  <si>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</si>
  <si>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</si>
  <si>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</si>
  <si>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</si>
  <si>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</si>
  <si>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</si>
  <si>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</si>
  <si>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</si>
  <si>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</si>
  <si>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</si>
  <si>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</si>
  <si>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</si>
  <si>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</si>
  <si>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</si>
  <si>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</si>
  <si>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</si>
  <si>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</si>
  <si>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</si>
  <si>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</si>
  <si>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</si>
  <si>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</si>
  <si>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</si>
  <si>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</si>
  <si>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</si>
  <si>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</si>
  <si>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</si>
  <si>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</si>
  <si>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</si>
  <si>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</si>
  <si>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</si>
  <si>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</si>
  <si>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</si>
  <si>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</si>
  <si>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</si>
  <si>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口岸管理</t>
  </si>
  <si>
    <t xml:space="preserve">      口岸管理</t>
  </si>
  <si>
    <t xml:space="preserve">      海关关务</t>
  </si>
  <si>
    <t xml:space="preserve">      海关关务</t>
  </si>
  <si>
    <t xml:space="preserve">      关税征管</t>
  </si>
  <si>
    <t xml:space="preserve">      关税征管</t>
  </si>
  <si>
    <t xml:space="preserve">      海关监管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</si>
  <si>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</si>
  <si>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</si>
  <si>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</si>
  <si>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</si>
  <si>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</si>
  <si>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</si>
  <si>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</si>
  <si>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</si>
  <si>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</si>
  <si>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</si>
  <si>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</si>
  <si>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</si>
  <si>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</si>
  <si>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</si>
  <si>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</si>
  <si>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</si>
  <si>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</si>
  <si>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</si>
  <si>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</si>
  <si>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</si>
  <si>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</si>
  <si>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</si>
  <si>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</si>
  <si>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</si>
  <si>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</si>
  <si>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</si>
  <si>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</si>
  <si>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</si>
  <si>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</si>
  <si>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商标管理</t>
  </si>
  <si>
    <t xml:space="preserve">      原产地地理标志管理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</si>
  <si>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</si>
  <si>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</si>
  <si>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</si>
  <si>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</si>
  <si>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</si>
  <si>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</si>
  <si>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港澳台事务</t>
  </si>
  <si>
    <t xml:space="preserve">      港澳事务</t>
  </si>
  <si>
    <t xml:space="preserve">      台湾事务</t>
  </si>
  <si>
    <t xml:space="preserve">      其他港澳台事务支出</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</si>
  <si>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</si>
  <si>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</si>
  <si>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</si>
  <si>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</si>
  <si>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</si>
  <si>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</si>
  <si>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</si>
  <si>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</si>
  <si>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</si>
  <si>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</si>
  <si>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</si>
  <si>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</si>
  <si>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</si>
  <si>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</si>
  <si>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公务员事务</t>
  </si>
  <si>
    <t xml:space="preserve">      事业运行</t>
  </si>
  <si>
    <t xml:space="preserve">      其他组织事务支出</t>
  </si>
  <si>
    <t xml:space="preserve">      其他组织事务支出</t>
  </si>
  <si>
    <t xml:space="preserve">    宣传事务</t>
  </si>
  <si>
    <t xml:space="preserve">      其他宣传事务支出</t>
  </si>
  <si>
    <t xml:space="preserve">    统战事务</t>
  </si>
  <si>
    <t xml:space="preserve">      宗教事务</t>
  </si>
  <si>
    <t xml:space="preserve">      宗教事务</t>
  </si>
  <si>
    <t xml:space="preserve">      华侨事务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</si>
  <si>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</si>
  <si>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</si>
  <si>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</si>
  <si>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</si>
  <si>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</si>
  <si>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</si>
  <si>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</si>
  <si>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网信事务</t>
  </si>
  <si>
    <t xml:space="preserve">      一般行政管理事务</t>
  </si>
  <si>
    <t xml:space="preserve">      其他网信事务支出</t>
  </si>
  <si>
    <t xml:space="preserve">      其他网信事务支出</t>
  </si>
  <si>
    <t xml:space="preserve">    市场监督管理事务</t>
  </si>
  <si>
    <t xml:space="preserve">    市场监督管理事务</t>
  </si>
  <si>
    <t xml:space="preserve">      市场监督管理专项</t>
  </si>
  <si>
    <t xml:space="preserve">      市场监督管理专项</t>
  </si>
  <si>
    <t xml:space="preserve">      市场监督执法</t>
  </si>
  <si>
    <t xml:space="preserve">      消费者权益保护</t>
  </si>
  <si>
    <t xml:space="preserve">      消费者权益保护</t>
  </si>
  <si>
    <t xml:space="preserve">      价格监督检查</t>
  </si>
  <si>
    <t xml:space="preserve">      价格监督检查</t>
  </si>
  <si>
    <t xml:space="preserve">      信息化建设</t>
  </si>
  <si>
    <t xml:space="preserve">      市场监督管理技术支持</t>
  </si>
  <si>
    <t xml:space="preserve">      市场监督管理技术支持</t>
  </si>
  <si>
    <t xml:space="preserve">      认证认可监督管理</t>
  </si>
  <si>
    <t xml:space="preserve">      认证认可监督管理</t>
  </si>
  <si>
    <t xml:space="preserve">      标准化管理</t>
  </si>
  <si>
    <t xml:space="preserve">      标准化管理</t>
  </si>
  <si>
    <t xml:space="preserve">      药品事务</t>
  </si>
  <si>
    <t xml:space="preserve">      药品事务</t>
  </si>
  <si>
    <t xml:space="preserve">      医疗器械事务</t>
  </si>
  <si>
    <t xml:space="preserve">      医疗器械事务</t>
  </si>
  <si>
    <t xml:space="preserve">      化妆品事务</t>
  </si>
  <si>
    <t xml:space="preserve">      化妆品事务</t>
  </si>
  <si>
    <t xml:space="preserve">      其他市场监督管理事务</t>
  </si>
  <si>
    <t xml:space="preserve">      其他市场监督管理事务</t>
  </si>
  <si>
    <t xml:space="preserve">    其他一般公共服务支出</t>
  </si>
  <si>
    <t xml:space="preserve">      国家赔偿费用支出</t>
  </si>
  <si>
    <t xml:space="preserve">      其他一般公共服务支出</t>
  </si>
  <si>
    <t xml:space="preserve">      其他一般公共服务支出</t>
  </si>
  <si>
    <t xml:space="preserve">    对外合作与交流</t>
  </si>
  <si>
    <t xml:space="preserve">    其他外交支出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</si>
  <si>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</si>
  <si>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</si>
  <si>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</si>
  <si>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</si>
  <si>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</si>
  <si>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</si>
  <si>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</si>
  <si>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</si>
  <si>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</si>
  <si>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边海防</t>
  </si>
  <si>
    <t xml:space="preserve">      其他国防动员支出</t>
  </si>
  <si>
    <t xml:space="preserve">    其他国防支出</t>
  </si>
  <si>
    <r>
      <t xml:space="preserve">    武装警察</t>
    </r>
    <r>
      <rPr>
        <sz val="11"/>
        <color indexed="10"/>
        <rFont val="宋体"/>
        <family val="0"/>
      </rPr>
      <t>部队</t>
    </r>
  </si>
  <si>
    <t xml:space="preserve">    武装警察部队</t>
  </si>
  <si>
    <t xml:space="preserve">      武装警察部队</t>
  </si>
  <si>
    <t xml:space="preserve">      武装警察部队</t>
  </si>
  <si>
    <t xml:space="preserve">      其他武装警察部队支出</t>
  </si>
  <si>
    <t xml:space="preserve">      其他武装警察部队支出</t>
  </si>
  <si>
    <t xml:space="preserve">      执法办案</t>
  </si>
  <si>
    <t xml:space="preserve">      执法办案</t>
  </si>
  <si>
    <t xml:space="preserve">      特别业务</t>
  </si>
  <si>
    <t xml:space="preserve">      特别业务</t>
  </si>
  <si>
    <t xml:space="preserve">      其他公安支出</t>
  </si>
  <si>
    <t xml:space="preserve">      其他公安支出</t>
  </si>
  <si>
    <t xml:space="preserve">    国家安全</t>
  </si>
  <si>
    <t xml:space="preserve">      安全业务</t>
  </si>
  <si>
    <t xml:space="preserve">      其他国家安全支出</t>
  </si>
  <si>
    <t xml:space="preserve">      “两房”建设</t>
  </si>
  <si>
    <t xml:space="preserve">      检查监督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</si>
  <si>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</si>
  <si>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</si>
  <si>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</si>
  <si>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</si>
  <si>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</si>
  <si>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</si>
  <si>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</si>
  <si>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律师公证管理</t>
  </si>
  <si>
    <t xml:space="preserve">      法律援助</t>
  </si>
  <si>
    <t xml:space="preserve">      国家统一法律职业资格考试</t>
  </si>
  <si>
    <t xml:space="preserve">      国家统一法律职业资格考试</t>
  </si>
  <si>
    <t xml:space="preserve">      仲裁</t>
  </si>
  <si>
    <t xml:space="preserve">      社区矫正</t>
  </si>
  <si>
    <t xml:space="preserve">      司法鉴定</t>
  </si>
  <si>
    <t xml:space="preserve">      法制建设</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</si>
  <si>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</si>
  <si>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</si>
  <si>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</si>
  <si>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</si>
  <si>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</si>
  <si>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</si>
  <si>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</si>
  <si>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</si>
  <si>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</si>
  <si>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</si>
  <si>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</si>
  <si>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</si>
  <si>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</si>
  <si>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</si>
  <si>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</si>
  <si>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</si>
  <si>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</si>
  <si>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</si>
  <si>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缉私业务</t>
  </si>
  <si>
    <t xml:space="preserve">      其他缉私警察支出</t>
  </si>
  <si>
    <t xml:space="preserve">    其他公共安全支出</t>
  </si>
  <si>
    <t xml:space="preserve">      其他公共安全支出</t>
  </si>
  <si>
    <t xml:space="preserve">      其他公共安全支出</t>
  </si>
  <si>
    <t xml:space="preserve">    教育管理事务</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</si>
  <si>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</si>
  <si>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</si>
  <si>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</si>
  <si>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</si>
  <si>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</si>
  <si>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</si>
  <si>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</si>
  <si>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</si>
  <si>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</si>
  <si>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</si>
  <si>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</si>
  <si>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</si>
  <si>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</si>
  <si>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</si>
  <si>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</si>
  <si>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</si>
  <si>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</si>
  <si>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</si>
  <si>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</si>
  <si>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</si>
  <si>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</si>
  <si>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</si>
  <si>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</si>
  <si>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</si>
  <si>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</si>
  <si>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</si>
  <si>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</si>
  <si>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</si>
  <si>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出国留学教育</t>
  </si>
  <si>
    <t xml:space="preserve">      来华留学教育</t>
  </si>
  <si>
    <t xml:space="preserve">      来华留学教育</t>
  </si>
  <si>
    <t xml:space="preserve">      其他留学教育支出</t>
  </si>
  <si>
    <t xml:space="preserve">    特殊教育</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</si>
  <si>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</si>
  <si>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</si>
  <si>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</si>
  <si>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</si>
  <si>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</si>
  <si>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</si>
  <si>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</si>
  <si>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</si>
  <si>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</si>
  <si>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</si>
  <si>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</si>
  <si>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</si>
  <si>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</si>
  <si>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</si>
  <si>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</si>
  <si>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</si>
  <si>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</si>
  <si>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</si>
  <si>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</si>
  <si>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</si>
  <si>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</si>
  <si>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</si>
  <si>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</si>
  <si>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</si>
  <si>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</si>
  <si>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</si>
  <si>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</si>
  <si>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</si>
  <si>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</si>
  <si>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</si>
  <si>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</si>
  <si>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</si>
  <si>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</si>
  <si>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</si>
  <si>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</si>
  <si>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</si>
  <si>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</si>
  <si>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</si>
  <si>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</si>
  <si>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</si>
  <si>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</si>
  <si>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</si>
  <si>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</si>
  <si>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</si>
  <si>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</si>
  <si>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</si>
  <si>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社科基金支出</t>
  </si>
  <si>
    <t xml:space="preserve">      其他社会科学支出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</si>
  <si>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</si>
  <si>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</si>
  <si>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</si>
  <si>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</si>
  <si>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</si>
  <si>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</si>
  <si>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</si>
  <si>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</si>
  <si>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</si>
  <si>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</si>
  <si>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</si>
  <si>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</si>
  <si>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</si>
  <si>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</si>
  <si>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科技奖励</t>
  </si>
  <si>
    <t xml:space="preserve">      核应急</t>
  </si>
  <si>
    <t xml:space="preserve">      转制科研机构</t>
  </si>
  <si>
    <t xml:space="preserve">      其他科学技术支出</t>
  </si>
  <si>
    <t>七、文化旅游体育与传媒支出</t>
  </si>
  <si>
    <r>
      <t xml:space="preserve">    文化</t>
    </r>
    <r>
      <rPr>
        <sz val="11"/>
        <color indexed="10"/>
        <rFont val="宋体"/>
        <family val="0"/>
      </rPr>
      <t>和旅游</t>
    </r>
  </si>
  <si>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</si>
  <si>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</si>
  <si>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</si>
  <si>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</si>
  <si>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</si>
  <si>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</si>
  <si>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</si>
  <si>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r>
      <t xml:space="preserve">      文化</t>
    </r>
    <r>
      <rPr>
        <sz val="11"/>
        <color indexed="10"/>
        <rFont val="宋体"/>
        <family val="0"/>
      </rPr>
      <t>和旅游</t>
    </r>
    <r>
      <rPr>
        <sz val="11"/>
        <rFont val="宋体"/>
        <family val="0"/>
      </rPr>
      <t>交流与合作</t>
    </r>
  </si>
  <si>
    <t xml:space="preserve">      文化和旅游交流与合作</t>
  </si>
  <si>
    <t xml:space="preserve">      文化创作与保护</t>
  </si>
  <si>
    <r>
      <t xml:space="preserve">      文化</t>
    </r>
    <r>
      <rPr>
        <sz val="11"/>
        <color indexed="10"/>
        <rFont val="宋体"/>
        <family val="0"/>
      </rPr>
      <t>和旅游</t>
    </r>
    <r>
      <rPr>
        <sz val="11"/>
        <rFont val="宋体"/>
        <family val="0"/>
      </rPr>
      <t>市场管理</t>
    </r>
  </si>
  <si>
    <t xml:space="preserve">      文化和旅游市场管理</t>
  </si>
  <si>
    <t xml:space="preserve">      旅游宣传</t>
  </si>
  <si>
    <t xml:space="preserve">      旅游宣传</t>
  </si>
  <si>
    <r>
      <t xml:space="preserve">      </t>
    </r>
    <r>
      <rPr>
        <sz val="11"/>
        <color indexed="10"/>
        <rFont val="宋体"/>
        <family val="0"/>
      </rPr>
      <t>旅游行业业务管理</t>
    </r>
  </si>
  <si>
    <t xml:space="preserve">      旅游行业业务管理</t>
  </si>
  <si>
    <r>
      <t xml:space="preserve">      其他文化</t>
    </r>
    <r>
      <rPr>
        <sz val="11"/>
        <color indexed="10"/>
        <rFont val="宋体"/>
        <family val="0"/>
      </rPr>
      <t>和旅游</t>
    </r>
    <r>
      <rPr>
        <sz val="11"/>
        <rFont val="宋体"/>
        <family val="0"/>
      </rPr>
      <t>支出</t>
    </r>
  </si>
  <si>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</si>
  <si>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</si>
  <si>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</si>
  <si>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</si>
  <si>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</si>
  <si>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</si>
  <si>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</si>
  <si>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</si>
  <si>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</si>
  <si>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</si>
  <si>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</si>
  <si>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</si>
  <si>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</si>
  <si>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</si>
  <si>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</si>
  <si>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</si>
  <si>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</si>
  <si>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</si>
  <si>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</si>
  <si>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</si>
  <si>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</si>
  <si>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其他广播电视支出</t>
  </si>
  <si>
    <t xml:space="preserve">      宣传文化发展专项支出</t>
  </si>
  <si>
    <t xml:space="preserve">      文化产业发展专项支出</t>
  </si>
  <si>
    <t xml:space="preserve">      其他文化体育与传媒支出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</si>
  <si>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</si>
  <si>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</si>
  <si>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</si>
  <si>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</si>
  <si>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</si>
  <si>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</si>
  <si>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</si>
  <si>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</si>
  <si>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</si>
  <si>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</si>
  <si>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</si>
  <si>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</si>
  <si>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</si>
  <si>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</si>
  <si>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</si>
  <si>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</si>
  <si>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</si>
  <si>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</si>
  <si>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</si>
  <si>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</si>
  <si>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</si>
  <si>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</si>
  <si>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</si>
  <si>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</si>
  <si>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</si>
  <si>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</si>
  <si>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</si>
  <si>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</si>
  <si>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</si>
  <si>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</si>
  <si>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</si>
  <si>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</si>
  <si>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</si>
  <si>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</si>
  <si>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</si>
  <si>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</si>
  <si>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</si>
  <si>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</si>
  <si>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</si>
  <si>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</si>
  <si>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</si>
  <si>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</si>
  <si>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</si>
  <si>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</si>
  <si>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</si>
  <si>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</si>
  <si>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</si>
  <si>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</si>
  <si>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</si>
  <si>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</si>
  <si>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</si>
  <si>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</si>
  <si>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</si>
  <si>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</si>
  <si>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</si>
  <si>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</si>
  <si>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</si>
  <si>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</si>
  <si>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</si>
  <si>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</si>
  <si>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</si>
  <si>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</si>
  <si>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</si>
  <si>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</si>
  <si>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</si>
  <si>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</si>
  <si>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</si>
  <si>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</si>
  <si>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</si>
  <si>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</si>
  <si>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</si>
  <si>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</si>
  <si>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</si>
  <si>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</si>
  <si>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</si>
  <si>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</si>
  <si>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</si>
  <si>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</si>
  <si>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</si>
  <si>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r>
      <t xml:space="preserve">      交强险</t>
    </r>
    <r>
      <rPr>
        <sz val="11"/>
        <color indexed="10"/>
        <rFont val="宋体"/>
        <family val="0"/>
      </rPr>
      <t>增值</t>
    </r>
    <r>
      <rPr>
        <sz val="11"/>
        <rFont val="宋体"/>
        <family val="0"/>
      </rPr>
      <t>税补助基金支出</t>
    </r>
  </si>
  <si>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</si>
  <si>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</si>
  <si>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</si>
  <si>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</si>
  <si>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</si>
  <si>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</si>
  <si>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</si>
  <si>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</si>
  <si>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</si>
  <si>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</si>
  <si>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</si>
  <si>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</si>
  <si>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</si>
  <si>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</si>
  <si>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</si>
  <si>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退役军人管理事务</t>
  </si>
  <si>
    <t xml:space="preserve">      拥军优属</t>
  </si>
  <si>
    <t xml:space="preserve">      拥军优属</t>
  </si>
  <si>
    <t xml:space="preserve">      部队供应</t>
  </si>
  <si>
    <t xml:space="preserve">      部队供应</t>
  </si>
  <si>
    <t xml:space="preserve">      其他退役军人事务管理支出</t>
  </si>
  <si>
    <t xml:space="preserve">      其他退役军人事务管理支出</t>
  </si>
  <si>
    <t>九、卫生健康支出</t>
  </si>
  <si>
    <r>
      <t xml:space="preserve">    </t>
    </r>
    <r>
      <rPr>
        <sz val="11"/>
        <color indexed="10"/>
        <rFont val="宋体"/>
        <family val="0"/>
      </rPr>
      <t>卫生健康</t>
    </r>
    <r>
      <rPr>
        <sz val="11"/>
        <rFont val="宋体"/>
        <family val="0"/>
      </rPr>
      <t>管理事务</t>
    </r>
  </si>
  <si>
    <t xml:space="preserve">    卫生健康管理事务</t>
  </si>
  <si>
    <r>
      <t xml:space="preserve">      其他</t>
    </r>
    <r>
      <rPr>
        <sz val="11"/>
        <color indexed="10"/>
        <rFont val="宋体"/>
        <family val="0"/>
      </rPr>
      <t>卫生健康</t>
    </r>
    <r>
      <rPr>
        <sz val="11"/>
        <rFont val="宋体"/>
        <family val="0"/>
      </rPr>
      <t>管理事务支出</t>
    </r>
  </si>
  <si>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</si>
  <si>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</si>
  <si>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</si>
  <si>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</si>
  <si>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</si>
  <si>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</si>
  <si>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</si>
  <si>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</si>
  <si>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</si>
  <si>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</si>
  <si>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</si>
  <si>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</si>
  <si>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</si>
  <si>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</si>
  <si>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</si>
  <si>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</si>
  <si>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</si>
  <si>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</si>
  <si>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</si>
  <si>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</si>
  <si>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</si>
  <si>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</si>
  <si>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</si>
  <si>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</si>
  <si>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</si>
  <si>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</si>
  <si>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</si>
  <si>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</si>
  <si>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</si>
  <si>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</si>
  <si>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</si>
  <si>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</si>
  <si>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</si>
  <si>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</si>
  <si>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</si>
  <si>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</si>
  <si>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</si>
  <si>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</si>
  <si>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</si>
  <si>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</si>
  <si>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</si>
  <si>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</si>
  <si>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</si>
  <si>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</si>
  <si>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</si>
  <si>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</si>
  <si>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</si>
  <si>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</si>
  <si>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</si>
  <si>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</si>
  <si>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</si>
  <si>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</si>
  <si>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</si>
  <si>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</si>
  <si>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</si>
  <si>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医疗保障管理事务</t>
  </si>
  <si>
    <t xml:space="preserve">      医疗保障政策管理</t>
  </si>
  <si>
    <t xml:space="preserve">      医疗保障政策管理</t>
  </si>
  <si>
    <t xml:space="preserve">      医疗保障经办事务</t>
  </si>
  <si>
    <t xml:space="preserve">      医疗保障经办事务</t>
  </si>
  <si>
    <t xml:space="preserve">      其他医疗保障管理事务支出</t>
  </si>
  <si>
    <t xml:space="preserve">      其他医疗保障管理事务支出</t>
  </si>
  <si>
    <t xml:space="preserve">      老龄卫生健康服务</t>
  </si>
  <si>
    <t xml:space="preserve">    其他卫生健康支出</t>
  </si>
  <si>
    <t xml:space="preserve">      其他卫生健康支出</t>
  </si>
  <si>
    <t xml:space="preserve">      其他卫生健康支出</t>
  </si>
  <si>
    <t xml:space="preserve">    环境保护管理事务</t>
  </si>
  <si>
    <r>
      <t xml:space="preserve">      </t>
    </r>
    <r>
      <rPr>
        <sz val="11"/>
        <color indexed="10"/>
        <rFont val="宋体"/>
        <family val="0"/>
      </rPr>
      <t>生态</t>
    </r>
    <r>
      <rPr>
        <sz val="11"/>
        <rFont val="宋体"/>
        <family val="0"/>
      </rPr>
      <t>环境保护宣传</t>
    </r>
  </si>
  <si>
    <t xml:space="preserve">      生态环境保护宣传</t>
  </si>
  <si>
    <t xml:space="preserve">      环境保护法规、规划及标准</t>
  </si>
  <si>
    <r>
      <t xml:space="preserve">      </t>
    </r>
    <r>
      <rPr>
        <sz val="11"/>
        <color indexed="10"/>
        <rFont val="宋体"/>
        <family val="0"/>
      </rPr>
      <t>生态</t>
    </r>
    <r>
      <rPr>
        <sz val="11"/>
        <rFont val="宋体"/>
        <family val="0"/>
      </rPr>
      <t>环境国际合作及履约</t>
    </r>
  </si>
  <si>
    <t xml:space="preserve">      生态环境国际合作及履约</t>
  </si>
  <si>
    <r>
      <t xml:space="preserve">      </t>
    </r>
    <r>
      <rPr>
        <sz val="11"/>
        <color indexed="10"/>
        <rFont val="宋体"/>
        <family val="0"/>
      </rPr>
      <t>生态</t>
    </r>
    <r>
      <rPr>
        <sz val="11"/>
        <rFont val="宋体"/>
        <family val="0"/>
      </rPr>
      <t>环境保护行政许可</t>
    </r>
  </si>
  <si>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</si>
  <si>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</si>
  <si>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</si>
  <si>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</si>
  <si>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</si>
  <si>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</si>
  <si>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</si>
  <si>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</si>
  <si>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</si>
  <si>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</si>
  <si>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</si>
  <si>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</si>
  <si>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</si>
  <si>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</si>
  <si>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</si>
  <si>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</si>
  <si>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</si>
  <si>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</si>
  <si>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</si>
  <si>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</si>
  <si>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</si>
  <si>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</si>
  <si>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</si>
  <si>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</si>
  <si>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</si>
  <si>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</si>
  <si>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</si>
  <si>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</si>
  <si>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</si>
  <si>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</si>
  <si>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</si>
  <si>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</si>
  <si>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</si>
  <si>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</si>
  <si>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</si>
  <si>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</si>
  <si>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</si>
  <si>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</si>
  <si>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</si>
  <si>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</si>
  <si>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</si>
  <si>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</si>
  <si>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</si>
  <si>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r>
      <t xml:space="preserve">      </t>
    </r>
    <r>
      <rPr>
        <sz val="11"/>
        <color indexed="10"/>
        <rFont val="宋体"/>
        <family val="0"/>
      </rPr>
      <t>生态</t>
    </r>
    <r>
      <rPr>
        <sz val="11"/>
        <rFont val="宋体"/>
        <family val="0"/>
      </rPr>
      <t>环境监测与信息</t>
    </r>
  </si>
  <si>
    <t xml:space="preserve">      生态环境监测与信息</t>
  </si>
  <si>
    <r>
      <t xml:space="preserve">      </t>
    </r>
    <r>
      <rPr>
        <sz val="11"/>
        <color indexed="10"/>
        <rFont val="宋体"/>
        <family val="0"/>
      </rPr>
      <t>生态</t>
    </r>
    <r>
      <rPr>
        <sz val="11"/>
        <rFont val="宋体"/>
        <family val="0"/>
      </rPr>
      <t>环境执法监察</t>
    </r>
  </si>
  <si>
    <t xml:space="preserve">      生态环境执法监察</t>
  </si>
  <si>
    <t xml:space="preserve">      减排专项支出</t>
  </si>
  <si>
    <t xml:space="preserve">      减排专项支出</t>
  </si>
  <si>
    <t xml:space="preserve">      清洁生产专项支出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</si>
  <si>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</si>
  <si>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</si>
  <si>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</si>
  <si>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</si>
  <si>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</si>
  <si>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</si>
  <si>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</si>
  <si>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</si>
  <si>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</si>
  <si>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</si>
  <si>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</si>
  <si>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</si>
  <si>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</si>
  <si>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</si>
  <si>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</si>
  <si>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城乡社区管理事务</t>
  </si>
  <si>
    <t xml:space="preserve">    城乡社区管理事务</t>
  </si>
  <si>
    <t xml:space="preserve">      城管执法</t>
  </si>
  <si>
    <t xml:space="preserve">      城管执法</t>
  </si>
  <si>
    <t xml:space="preserve">      工程建设国家标准规范编制与监管</t>
  </si>
  <si>
    <t xml:space="preserve">      工程建设管理</t>
  </si>
  <si>
    <t xml:space="preserve">      工程建设管理</t>
  </si>
  <si>
    <t xml:space="preserve">      市政公用行业市场监管</t>
  </si>
  <si>
    <t xml:space="preserve">      市政公用行业市场监管</t>
  </si>
  <si>
    <t xml:space="preserve">      住宅建设与房地产市场监管</t>
  </si>
  <si>
    <t xml:space="preserve">      住宅建设与房地产市场监管</t>
  </si>
  <si>
    <t xml:space="preserve">      执业资格注册、资质审查</t>
  </si>
  <si>
    <t xml:space="preserve">      执业资格注册、资质审查</t>
  </si>
  <si>
    <t xml:space="preserve">      其他城乡社区管理事务支出</t>
  </si>
  <si>
    <t xml:space="preserve">      其他城乡社区管理事务支出</t>
  </si>
  <si>
    <t xml:space="preserve">    城乡社区规划与管理</t>
  </si>
  <si>
    <t xml:space="preserve">    城乡社区规划与管理</t>
  </si>
  <si>
    <t xml:space="preserve">    城乡社区公共设施</t>
  </si>
  <si>
    <t xml:space="preserve">    城乡社区公共设施</t>
  </si>
  <si>
    <t xml:space="preserve">      小城镇基础设施建设</t>
  </si>
  <si>
    <t xml:space="preserve">      小城镇基础设施建设</t>
  </si>
  <si>
    <t xml:space="preserve">      其他城乡社区公共设施支出</t>
  </si>
  <si>
    <t xml:space="preserve">      其他城乡社区公共设施支出</t>
  </si>
  <si>
    <t xml:space="preserve">    城乡社区环境卫生</t>
  </si>
  <si>
    <t xml:space="preserve">    城乡社区环境卫生</t>
  </si>
  <si>
    <t xml:space="preserve">    建设市场管理与监督</t>
  </si>
  <si>
    <t xml:space="preserve">    其他城乡社区支出</t>
  </si>
  <si>
    <t xml:space="preserve">    其他城乡社区支出</t>
  </si>
  <si>
    <t xml:space="preserve">      农业</t>
  </si>
  <si>
    <t xml:space="preserve">      农业</t>
  </si>
  <si>
    <t xml:space="preserve">        行政运行</t>
  </si>
  <si>
    <t xml:space="preserve">        一般行政管理事务</t>
  </si>
  <si>
    <t xml:space="preserve">        一般行政管理事务</t>
  </si>
  <si>
    <t xml:space="preserve">        机关服务</t>
  </si>
  <si>
    <t xml:space="preserve">        机关服务</t>
  </si>
  <si>
    <t xml:space="preserve">        事业运行</t>
  </si>
  <si>
    <t xml:space="preserve">        事业运行</t>
  </si>
  <si>
    <t xml:space="preserve">        农垦运行</t>
  </si>
  <si>
    <t xml:space="preserve">        农垦运行</t>
  </si>
  <si>
    <t xml:space="preserve">        科技转化与推广服务</t>
  </si>
  <si>
    <t xml:space="preserve">        科技转化与推广服务</t>
  </si>
  <si>
    <t xml:space="preserve">        病虫害控制</t>
  </si>
  <si>
    <t xml:space="preserve">        病虫害控制</t>
  </si>
  <si>
    <t xml:space="preserve">        农产品质量安全</t>
  </si>
  <si>
    <t xml:space="preserve">        农产品质量安全</t>
  </si>
  <si>
    <t xml:space="preserve">        执法监管</t>
  </si>
  <si>
    <t xml:space="preserve">        执法监管</t>
  </si>
  <si>
    <t xml:space="preserve">        统计监测与信息服务</t>
  </si>
  <si>
    <t xml:space="preserve">        统计监测与信息服务</t>
  </si>
  <si>
    <t xml:space="preserve">        农业行业业务管理</t>
  </si>
  <si>
    <t xml:space="preserve">        农业行业业务管理</t>
  </si>
  <si>
    <t xml:space="preserve">        对外交流与合作</t>
  </si>
  <si>
    <t xml:space="preserve">        对外交流与合作</t>
  </si>
  <si>
    <t xml:space="preserve">        防灾救灾</t>
  </si>
  <si>
    <t xml:space="preserve">        稳定农民收入补贴</t>
  </si>
  <si>
    <t xml:space="preserve">        农业结构调整补贴</t>
  </si>
  <si>
    <t xml:space="preserve">        农业生产支持补贴</t>
  </si>
  <si>
    <t xml:space="preserve">        农业生产支持补贴</t>
  </si>
  <si>
    <t xml:space="preserve">        农业组织化与产业化经营</t>
  </si>
  <si>
    <t xml:space="preserve">        农业组织化与产业化经营</t>
  </si>
  <si>
    <t xml:space="preserve">        农产品加工与促销</t>
  </si>
  <si>
    <t xml:space="preserve">        农产品加工与促销</t>
  </si>
  <si>
    <t xml:space="preserve">        农村公益事业</t>
  </si>
  <si>
    <t xml:space="preserve">        农村公益事业</t>
  </si>
  <si>
    <t xml:space="preserve">        农业资源保护修复与利用</t>
  </si>
  <si>
    <t xml:space="preserve">        农业资源保护修复与利用</t>
  </si>
  <si>
    <t xml:space="preserve">        农村道路建设</t>
  </si>
  <si>
    <t xml:space="preserve">        农村道路建设</t>
  </si>
  <si>
    <t xml:space="preserve">        成品油价格改革对渔业的补贴</t>
  </si>
  <si>
    <t xml:space="preserve">        成品油价格改革对渔业的补贴</t>
  </si>
  <si>
    <t xml:space="preserve">        对高校毕业生到基层任职补助</t>
  </si>
  <si>
    <t xml:space="preserve">        对高校毕业生到基层任职补助</t>
  </si>
  <si>
    <t xml:space="preserve">        其他农业支出</t>
  </si>
  <si>
    <r>
      <t xml:space="preserve">      林业</t>
    </r>
    <r>
      <rPr>
        <sz val="11"/>
        <color indexed="10"/>
        <rFont val="宋体"/>
        <family val="0"/>
      </rPr>
      <t>和草原</t>
    </r>
  </si>
  <si>
    <t xml:space="preserve">      林业和草原</t>
  </si>
  <si>
    <t xml:space="preserve">        行政运行</t>
  </si>
  <si>
    <t xml:space="preserve">        事业机构</t>
  </si>
  <si>
    <t xml:space="preserve">        森林培育</t>
  </si>
  <si>
    <t xml:space="preserve">        森林培育</t>
  </si>
  <si>
    <t xml:space="preserve">        技术推广与转化</t>
  </si>
  <si>
    <t xml:space="preserve">        森林资源管理</t>
  </si>
  <si>
    <t xml:space="preserve">        森林资源管理</t>
  </si>
  <si>
    <t xml:space="preserve">        森林生态效益补偿</t>
  </si>
  <si>
    <t xml:space="preserve">        森林生态效益补偿</t>
  </si>
  <si>
    <t xml:space="preserve">        自然保护区等管理</t>
  </si>
  <si>
    <t xml:space="preserve">        动植物保护</t>
  </si>
  <si>
    <t xml:space="preserve">        动植物保护</t>
  </si>
  <si>
    <t xml:space="preserve">        湿地保护</t>
  </si>
  <si>
    <t xml:space="preserve">        湿地保护</t>
  </si>
  <si>
    <t xml:space="preserve">        执法与监督</t>
  </si>
  <si>
    <t xml:space="preserve">        防沙治沙</t>
  </si>
  <si>
    <t xml:space="preserve">        防沙治沙</t>
  </si>
  <si>
    <t xml:space="preserve">        对外合作与交流</t>
  </si>
  <si>
    <t xml:space="preserve">        产业化管理</t>
  </si>
  <si>
    <t xml:space="preserve">        信息管理</t>
  </si>
  <si>
    <t xml:space="preserve">        信息管理</t>
  </si>
  <si>
    <t xml:space="preserve">        林区公共支出</t>
  </si>
  <si>
    <t xml:space="preserve">        林区公共支出</t>
  </si>
  <si>
    <t xml:space="preserve">        贷款贴息</t>
  </si>
  <si>
    <t xml:space="preserve">        成品油价格改革对林业的补贴</t>
  </si>
  <si>
    <t xml:space="preserve">        成品油价格改革对林业的补贴</t>
  </si>
  <si>
    <t xml:space="preserve">        防灾减灾</t>
  </si>
  <si>
    <t xml:space="preserve">        国家公园</t>
  </si>
  <si>
    <t xml:space="preserve">        草原管理</t>
  </si>
  <si>
    <t xml:space="preserve">        行业业务管理</t>
  </si>
  <si>
    <t xml:space="preserve">        其他林业支出</t>
  </si>
  <si>
    <t xml:space="preserve">      水利</t>
  </si>
  <si>
    <t xml:space="preserve">      水利</t>
  </si>
  <si>
    <t xml:space="preserve">        水利行业业务管理</t>
  </si>
  <si>
    <t xml:space="preserve">        水利行业业务管理</t>
  </si>
  <si>
    <t xml:space="preserve">        水利工程建设</t>
  </si>
  <si>
    <t xml:space="preserve">        水利工程建设</t>
  </si>
  <si>
    <t xml:space="preserve">        水利工程运行与维护</t>
  </si>
  <si>
    <t xml:space="preserve">        水利工程运行与维护</t>
  </si>
  <si>
    <t xml:space="preserve">        长江黄河等流域管理</t>
  </si>
  <si>
    <t xml:space="preserve">        长江黄河等流域管理</t>
  </si>
  <si>
    <t xml:space="preserve">        水利前期工作</t>
  </si>
  <si>
    <t xml:space="preserve">        水利前期工作</t>
  </si>
  <si>
    <t xml:space="preserve">        水利执法监督</t>
  </si>
  <si>
    <t xml:space="preserve">        水利执法监督</t>
  </si>
  <si>
    <t xml:space="preserve">        水土保持</t>
  </si>
  <si>
    <t xml:space="preserve">        水土保持</t>
  </si>
  <si>
    <t xml:space="preserve">        水资源节约管理与保护</t>
  </si>
  <si>
    <t xml:space="preserve">        水资源节约管理与保护</t>
  </si>
  <si>
    <t xml:space="preserve">        水质监测</t>
  </si>
  <si>
    <t xml:space="preserve">        水质监测</t>
  </si>
  <si>
    <t xml:space="preserve">        水文测报</t>
  </si>
  <si>
    <t xml:space="preserve">        水文测报</t>
  </si>
  <si>
    <t xml:space="preserve">        防汛</t>
  </si>
  <si>
    <t xml:space="preserve">        防汛</t>
  </si>
  <si>
    <t xml:space="preserve">        抗旱</t>
  </si>
  <si>
    <t xml:space="preserve">        抗旱</t>
  </si>
  <si>
    <t xml:space="preserve">        农田水利</t>
  </si>
  <si>
    <t xml:space="preserve">        农田水利</t>
  </si>
  <si>
    <t xml:space="preserve">        水利技术推广</t>
  </si>
  <si>
    <t xml:space="preserve">        水利技术推广</t>
  </si>
  <si>
    <t xml:space="preserve">        国际河流治理与管理</t>
  </si>
  <si>
    <t xml:space="preserve">        国际河流治理与管理</t>
  </si>
  <si>
    <t xml:space="preserve">        江河湖库水系综合整治</t>
  </si>
  <si>
    <t xml:space="preserve">        江河湖库水系综合整治</t>
  </si>
  <si>
    <t xml:space="preserve">        大中型水库移民后期扶持专项支出</t>
  </si>
  <si>
    <t xml:space="preserve">        大中型水库移民后期扶持专项支出</t>
  </si>
  <si>
    <t xml:space="preserve">        水利安全监督</t>
  </si>
  <si>
    <t xml:space="preserve">        水利安全监督</t>
  </si>
  <si>
    <t xml:space="preserve">        水利建设移民支出</t>
  </si>
  <si>
    <t xml:space="preserve">        水利建设移民支出</t>
  </si>
  <si>
    <t xml:space="preserve">        农村人畜饮水</t>
  </si>
  <si>
    <t xml:space="preserve">        农村人畜饮水</t>
  </si>
  <si>
    <t xml:space="preserve">        其他水利支出</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</si>
  <si>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</si>
  <si>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</si>
  <si>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</si>
  <si>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</si>
  <si>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</si>
  <si>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</si>
  <si>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</si>
  <si>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</si>
  <si>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</si>
  <si>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</si>
  <si>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</si>
  <si>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</si>
  <si>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</si>
  <si>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</si>
  <si>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</si>
  <si>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</si>
  <si>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</si>
  <si>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</si>
  <si>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</si>
  <si>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</si>
  <si>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</si>
  <si>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产业化发展</t>
  </si>
  <si>
    <t xml:space="preserve">        产业化发展</t>
  </si>
  <si>
    <t xml:space="preserve">        创新示范</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</si>
  <si>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</si>
  <si>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</si>
  <si>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</si>
  <si>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</si>
  <si>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</si>
  <si>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</si>
  <si>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</si>
  <si>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</si>
  <si>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</si>
  <si>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</si>
  <si>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</si>
  <si>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</si>
  <si>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</si>
  <si>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</si>
  <si>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</si>
  <si>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</si>
  <si>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</si>
  <si>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</si>
  <si>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</si>
  <si>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</si>
  <si>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其他农林水支出</t>
  </si>
  <si>
    <t xml:space="preserve">        化解其他公益性乡村债务支出</t>
  </si>
  <si>
    <t xml:space="preserve">        其他农林水支出</t>
  </si>
  <si>
    <t xml:space="preserve">        其他农林水支出</t>
  </si>
  <si>
    <t xml:space="preserve">  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</si>
  <si>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</si>
  <si>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</si>
  <si>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</si>
  <si>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</si>
  <si>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</si>
  <si>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</si>
  <si>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</si>
  <si>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</si>
  <si>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</si>
  <si>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</si>
  <si>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</si>
  <si>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</si>
  <si>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</si>
  <si>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</si>
  <si>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</si>
  <si>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</si>
  <si>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</si>
  <si>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</si>
  <si>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</si>
  <si>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</si>
  <si>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</si>
  <si>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</si>
  <si>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</si>
  <si>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</si>
  <si>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</si>
  <si>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</si>
  <si>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</si>
  <si>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</si>
  <si>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</si>
  <si>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</si>
  <si>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</si>
  <si>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</si>
  <si>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</si>
  <si>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</si>
  <si>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</si>
  <si>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</si>
  <si>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</si>
  <si>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</si>
  <si>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</si>
  <si>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</si>
  <si>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</si>
  <si>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</si>
  <si>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</si>
  <si>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</si>
  <si>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</si>
  <si>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</si>
  <si>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</si>
  <si>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</si>
  <si>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</si>
  <si>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</si>
  <si>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</si>
  <si>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</si>
  <si>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</si>
  <si>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</si>
  <si>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</si>
  <si>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</si>
  <si>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</si>
  <si>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</si>
  <si>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</si>
  <si>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</si>
  <si>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</si>
  <si>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</si>
  <si>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</si>
  <si>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</si>
  <si>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</si>
  <si>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</si>
  <si>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</si>
  <si>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</si>
  <si>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</si>
  <si>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</si>
  <si>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</si>
  <si>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</si>
  <si>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</si>
  <si>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</si>
  <si>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</si>
  <si>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</si>
  <si>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</si>
  <si>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</si>
  <si>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</si>
  <si>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</si>
  <si>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</si>
  <si>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</si>
  <si>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</si>
  <si>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</si>
  <si>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</si>
  <si>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</si>
  <si>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</si>
  <si>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</si>
  <si>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</si>
  <si>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</si>
  <si>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</si>
  <si>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</si>
  <si>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</si>
  <si>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</si>
  <si>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</si>
  <si>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</si>
  <si>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</si>
  <si>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</si>
  <si>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</si>
  <si>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</si>
  <si>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</si>
  <si>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</si>
  <si>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</si>
  <si>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</si>
  <si>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</si>
  <si>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</si>
  <si>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</si>
  <si>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</si>
  <si>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</si>
  <si>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</si>
  <si>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</si>
  <si>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</si>
  <si>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</si>
  <si>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</si>
  <si>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</si>
  <si>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</si>
  <si>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</si>
  <si>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</si>
  <si>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政策性银行亏损补贴</t>
  </si>
  <si>
    <t xml:space="preserve">        利息费用补贴支出</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</si>
  <si>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</si>
  <si>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</si>
  <si>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</si>
  <si>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</si>
  <si>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</si>
  <si>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</si>
  <si>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</si>
  <si>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</si>
  <si>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</si>
  <si>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</si>
  <si>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</si>
  <si>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</si>
  <si>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</si>
  <si>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</si>
  <si>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十八、自然资源海洋气象等支出</t>
  </si>
  <si>
    <r>
      <t xml:space="preserve">      </t>
    </r>
    <r>
      <rPr>
        <sz val="11"/>
        <color indexed="10"/>
        <rFont val="宋体"/>
        <family val="0"/>
      </rPr>
      <t>自然</t>
    </r>
    <r>
      <rPr>
        <sz val="11"/>
        <rFont val="宋体"/>
        <family val="0"/>
      </rPr>
      <t>资源事务</t>
    </r>
  </si>
  <si>
    <t xml:space="preserve">      自然资源事务</t>
  </si>
  <si>
    <r>
      <t xml:space="preserve">        </t>
    </r>
    <r>
      <rPr>
        <sz val="11"/>
        <color indexed="10"/>
        <rFont val="宋体"/>
        <family val="0"/>
      </rPr>
      <t>自然</t>
    </r>
    <r>
      <rPr>
        <sz val="11"/>
        <rFont val="宋体"/>
        <family val="0"/>
      </rPr>
      <t>资源规划及管理</t>
    </r>
  </si>
  <si>
    <t xml:space="preserve">        自然资源规划及管理</t>
  </si>
  <si>
    <t xml:space="preserve">        土地资源调查</t>
  </si>
  <si>
    <t xml:space="preserve">        土地资源利用与保护</t>
  </si>
  <si>
    <r>
      <t xml:space="preserve">        </t>
    </r>
    <r>
      <rPr>
        <sz val="11"/>
        <color indexed="10"/>
        <rFont val="宋体"/>
        <family val="0"/>
      </rPr>
      <t>自然</t>
    </r>
    <r>
      <rPr>
        <sz val="11"/>
        <rFont val="宋体"/>
        <family val="0"/>
      </rPr>
      <t>资源社会公益服务</t>
    </r>
  </si>
  <si>
    <t xml:space="preserve">        自然资源社会公益服务</t>
  </si>
  <si>
    <r>
      <t xml:space="preserve">        </t>
    </r>
    <r>
      <rPr>
        <sz val="11"/>
        <color indexed="10"/>
        <rFont val="宋体"/>
        <family val="0"/>
      </rPr>
      <t>自然</t>
    </r>
    <r>
      <rPr>
        <sz val="11"/>
        <rFont val="宋体"/>
        <family val="0"/>
      </rPr>
      <t>资源行业业务管理</t>
    </r>
  </si>
  <si>
    <t xml:space="preserve">        自然资源行业业务管理</t>
  </si>
  <si>
    <r>
      <t xml:space="preserve">        </t>
    </r>
    <r>
      <rPr>
        <sz val="11"/>
        <color indexed="10"/>
        <rFont val="宋体"/>
        <family val="0"/>
      </rPr>
      <t>自然</t>
    </r>
    <r>
      <rPr>
        <sz val="11"/>
        <rFont val="宋体"/>
        <family val="0"/>
      </rPr>
      <t>资源调查</t>
    </r>
  </si>
  <si>
    <t xml:space="preserve">        自然资源调查</t>
  </si>
  <si>
    <t xml:space="preserve">        国土整治</t>
  </si>
  <si>
    <t xml:space="preserve">        土地资源储备支出</t>
  </si>
  <si>
    <t xml:space="preserve">        地质矿产资源与环境调查</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</si>
  <si>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</si>
  <si>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</si>
  <si>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</si>
  <si>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</si>
  <si>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</si>
  <si>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r>
      <t xml:space="preserve">        其他</t>
    </r>
    <r>
      <rPr>
        <sz val="11"/>
        <color indexed="10"/>
        <rFont val="宋体"/>
        <family val="0"/>
      </rPr>
      <t>自然</t>
    </r>
    <r>
      <rPr>
        <sz val="11"/>
        <rFont val="宋体"/>
        <family val="0"/>
      </rPr>
      <t>资源事务支出</t>
    </r>
  </si>
  <si>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</si>
  <si>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</si>
  <si>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</si>
  <si>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</si>
  <si>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</si>
  <si>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</si>
  <si>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</si>
  <si>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</si>
  <si>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</si>
  <si>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</si>
  <si>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</si>
  <si>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</si>
  <si>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</si>
  <si>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</si>
  <si>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</si>
  <si>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</si>
  <si>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</si>
  <si>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</si>
  <si>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</si>
  <si>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</si>
  <si>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</si>
  <si>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</si>
  <si>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</si>
  <si>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</si>
  <si>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</si>
  <si>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</si>
  <si>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</si>
  <si>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</si>
  <si>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</si>
  <si>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</si>
  <si>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</si>
  <si>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</si>
  <si>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</si>
  <si>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r>
      <t xml:space="preserve">      其他</t>
    </r>
    <r>
      <rPr>
        <sz val="11"/>
        <color indexed="10"/>
        <rFont val="宋体"/>
        <family val="0"/>
      </rPr>
      <t>自然资源</t>
    </r>
    <r>
      <rPr>
        <sz val="11"/>
        <rFont val="宋体"/>
        <family val="0"/>
      </rPr>
      <t>海洋气象等支出</t>
    </r>
  </si>
  <si>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</si>
  <si>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</si>
  <si>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</si>
  <si>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</si>
  <si>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</si>
  <si>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</si>
  <si>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</si>
  <si>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</si>
  <si>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</si>
  <si>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</si>
  <si>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</si>
  <si>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</si>
  <si>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</si>
  <si>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</si>
  <si>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</si>
  <si>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</si>
  <si>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</si>
  <si>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</si>
  <si>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</si>
  <si>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</si>
  <si>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</si>
  <si>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</si>
  <si>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</si>
  <si>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</si>
  <si>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</si>
  <si>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</si>
  <si>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</si>
  <si>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</si>
  <si>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</si>
  <si>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</si>
  <si>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</si>
  <si>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</si>
  <si>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</si>
  <si>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</si>
  <si>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</si>
  <si>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</si>
  <si>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</si>
  <si>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</si>
  <si>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</si>
  <si>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</si>
  <si>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</si>
  <si>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</si>
  <si>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r>
      <t xml:space="preserve">        </t>
    </r>
    <r>
      <rPr>
        <sz val="11"/>
        <color indexed="10"/>
        <rFont val="宋体"/>
        <family val="0"/>
      </rPr>
      <t>石油储备</t>
    </r>
  </si>
  <si>
    <t xml:space="preserve">        石油储备</t>
  </si>
  <si>
    <t xml:space="preserve">        天然铀能源储备</t>
  </si>
  <si>
    <t xml:space="preserve">        煤炭储备</t>
  </si>
  <si>
    <r>
      <t xml:space="preserve">        其他能源储备</t>
    </r>
    <r>
      <rPr>
        <sz val="11"/>
        <color indexed="10"/>
        <rFont val="宋体"/>
        <family val="0"/>
      </rPr>
      <t>支出</t>
    </r>
  </si>
  <si>
    <t xml:space="preserve">        其他能源储备支出</t>
  </si>
  <si>
    <t xml:space="preserve">      粮油储备</t>
  </si>
  <si>
    <t xml:space="preserve">        储备粮油补贴</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</si>
  <si>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</si>
  <si>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</si>
  <si>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</si>
  <si>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</si>
  <si>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</si>
  <si>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</si>
  <si>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</si>
  <si>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</si>
  <si>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</si>
  <si>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</si>
  <si>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</si>
  <si>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</si>
  <si>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</si>
  <si>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</si>
  <si>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</si>
  <si>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</si>
  <si>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</si>
  <si>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</si>
  <si>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</si>
  <si>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应急管理事务</t>
  </si>
  <si>
    <t xml:space="preserve">       行政运行</t>
  </si>
  <si>
    <t xml:space="preserve">       行政运行</t>
  </si>
  <si>
    <t xml:space="preserve">       一般行政管理事务</t>
  </si>
  <si>
    <t xml:space="preserve">       一般行政管理事务</t>
  </si>
  <si>
    <t xml:space="preserve">       机关服务</t>
  </si>
  <si>
    <t xml:space="preserve">       机关服务</t>
  </si>
  <si>
    <t xml:space="preserve">       灾害风险防治</t>
  </si>
  <si>
    <t xml:space="preserve">       灾害风险防治</t>
  </si>
  <si>
    <t xml:space="preserve">       国务院安委会专项</t>
  </si>
  <si>
    <t xml:space="preserve">       国务院安委会专项</t>
  </si>
  <si>
    <t xml:space="preserve">       安全监管</t>
  </si>
  <si>
    <t xml:space="preserve">       安全监管</t>
  </si>
  <si>
    <t xml:space="preserve">       安全生产基础</t>
  </si>
  <si>
    <t xml:space="preserve">       安全生产基础</t>
  </si>
  <si>
    <t xml:space="preserve">       应急救援</t>
  </si>
  <si>
    <t xml:space="preserve">       应急救援</t>
  </si>
  <si>
    <t xml:space="preserve">       应急管理</t>
  </si>
  <si>
    <t xml:space="preserve">       应急管理</t>
  </si>
  <si>
    <t xml:space="preserve">       事业运行</t>
  </si>
  <si>
    <t xml:space="preserve">       事业运行</t>
  </si>
  <si>
    <t xml:space="preserve">       其他应急管理支出</t>
  </si>
  <si>
    <t xml:space="preserve">       其他应急管理支出</t>
  </si>
  <si>
    <t xml:space="preserve">     消防事务</t>
  </si>
  <si>
    <t xml:space="preserve">     消防事务</t>
  </si>
  <si>
    <t xml:space="preserve">       一般行政管理实务</t>
  </si>
  <si>
    <t xml:space="preserve">       消防应急救援</t>
  </si>
  <si>
    <t xml:space="preserve">       消防应急救援</t>
  </si>
  <si>
    <t xml:space="preserve">       其他消防事务支出</t>
  </si>
  <si>
    <t xml:space="preserve">       其他消防事务支出</t>
  </si>
  <si>
    <t xml:space="preserve">     森林消防事务</t>
  </si>
  <si>
    <t xml:space="preserve">     森林消防事务</t>
  </si>
  <si>
    <t xml:space="preserve">       森林消防应急救援</t>
  </si>
  <si>
    <t xml:space="preserve">       森林消防应急救援</t>
  </si>
  <si>
    <t xml:space="preserve">       其他森林消防事务支出</t>
  </si>
  <si>
    <t xml:space="preserve">       其他森林消防事务支出</t>
  </si>
  <si>
    <t xml:space="preserve">     煤矿安全</t>
  </si>
  <si>
    <t xml:space="preserve">     煤矿安全</t>
  </si>
  <si>
    <t xml:space="preserve">       煤矿安全监察事务</t>
  </si>
  <si>
    <t xml:space="preserve">       煤矿安全监察事务</t>
  </si>
  <si>
    <t xml:space="preserve">       煤矿应急救援事务</t>
  </si>
  <si>
    <t xml:space="preserve">       煤矿应急救援事务</t>
  </si>
  <si>
    <t xml:space="preserve">       其他煤矿安全支出</t>
  </si>
  <si>
    <t xml:space="preserve">       其他煤矿安全支出</t>
  </si>
  <si>
    <t xml:space="preserve">     地震事务</t>
  </si>
  <si>
    <t xml:space="preserve">     地震事务</t>
  </si>
  <si>
    <t xml:space="preserve">       地震监测</t>
  </si>
  <si>
    <t xml:space="preserve">       地震监测</t>
  </si>
  <si>
    <t xml:space="preserve">       地震预测预报</t>
  </si>
  <si>
    <t xml:space="preserve">       地震预测预报</t>
  </si>
  <si>
    <t xml:space="preserve">       地震灾害预防</t>
  </si>
  <si>
    <t xml:space="preserve">       地震灾害预防</t>
  </si>
  <si>
    <t xml:space="preserve">       地震应急救援</t>
  </si>
  <si>
    <t xml:space="preserve">       地震应急救援</t>
  </si>
  <si>
    <t xml:space="preserve">       地震环境探察</t>
  </si>
  <si>
    <t xml:space="preserve">       地震环境探察</t>
  </si>
  <si>
    <t xml:space="preserve">       防震减灾信息管理</t>
  </si>
  <si>
    <t xml:space="preserve">       防震减灾信息管理</t>
  </si>
  <si>
    <t xml:space="preserve">       防震减灾基础管理</t>
  </si>
  <si>
    <t xml:space="preserve">       防震减灾基础管理</t>
  </si>
  <si>
    <t xml:space="preserve">       地震事业机构</t>
  </si>
  <si>
    <t xml:space="preserve">       地震事业机构</t>
  </si>
  <si>
    <t xml:space="preserve">       其他地震事务支出</t>
  </si>
  <si>
    <t xml:space="preserve">       其他地震事务支出</t>
  </si>
  <si>
    <t xml:space="preserve">     自然灾害防治</t>
  </si>
  <si>
    <t xml:space="preserve">     自然灾害防治</t>
  </si>
  <si>
    <t xml:space="preserve">       地质灾害防治</t>
  </si>
  <si>
    <t xml:space="preserve">       地质灾害防治</t>
  </si>
  <si>
    <t xml:space="preserve">       森林草原防灾减灾</t>
  </si>
  <si>
    <t xml:space="preserve">       森林草原防灾减灾</t>
  </si>
  <si>
    <t xml:space="preserve">       其他自然灾害防治支出</t>
  </si>
  <si>
    <t xml:space="preserve">       其他自然灾害防治支出</t>
  </si>
  <si>
    <t xml:space="preserve">     自然灾害救灾及恢复重建支出</t>
  </si>
  <si>
    <t xml:space="preserve">     自然灾害救灾及恢复重建支出</t>
  </si>
  <si>
    <t xml:space="preserve">       中央自然灾害生活补助</t>
  </si>
  <si>
    <t xml:space="preserve">       中央自然灾害生活补助</t>
  </si>
  <si>
    <t xml:space="preserve">       地方自然灾害生活补助</t>
  </si>
  <si>
    <t xml:space="preserve">       地方自然灾害生活补助</t>
  </si>
  <si>
    <t xml:space="preserve">       自然灾害救灾补助</t>
  </si>
  <si>
    <t xml:space="preserve">       自然灾害救灾补助</t>
  </si>
  <si>
    <t xml:space="preserve">       自然灾害灾后重建补助</t>
  </si>
  <si>
    <t xml:space="preserve">       自然灾害灾后重建补助</t>
  </si>
  <si>
    <t xml:space="preserve">       其他自然灾害生活救助支出</t>
  </si>
  <si>
    <t xml:space="preserve">       其他自然灾害生活救助支出</t>
  </si>
  <si>
    <t xml:space="preserve">     其他灾害防治及应急管理支出</t>
  </si>
  <si>
    <t xml:space="preserve">     其他灾害防治及应急管理支出</t>
  </si>
  <si>
    <t xml:space="preserve">      地方政府一般债务付息支出</t>
  </si>
  <si>
    <t xml:space="preserve">      地方政府一般债务付息支出</t>
  </si>
  <si>
    <t xml:space="preserve">        地方政府一般债券付息支出</t>
  </si>
  <si>
    <t xml:space="preserve">        地方政府一般债券付息支出</t>
  </si>
  <si>
    <t xml:space="preserve">        地方政府向外国政府借款付息支出</t>
  </si>
  <si>
    <t xml:space="preserve">        地方政府向外国政府借款付息支出</t>
  </si>
  <si>
    <t xml:space="preserve">        地方政府向国际组织借款付息支出</t>
  </si>
  <si>
    <t xml:space="preserve">        地方政府向国际组织借款付息支出</t>
  </si>
  <si>
    <t xml:space="preserve">        地方政府其他一般债务付息支出</t>
  </si>
  <si>
    <t xml:space="preserve">        地方政府其他一般债务付息支出</t>
  </si>
  <si>
    <t xml:space="preserve">      地方政府一般债务发行费用支出</t>
  </si>
  <si>
    <t xml:space="preserve">      地方政府一般债务发行费用支出</t>
  </si>
  <si>
    <t xml:space="preserve">        年初预留</t>
  </si>
  <si>
    <t xml:space="preserve">        年初预留</t>
  </si>
  <si>
    <t xml:space="preserve">        其他支出</t>
  </si>
  <si>
    <t xml:space="preserve">        其他支出</t>
  </si>
  <si>
    <t>比上年实际完成增减额</t>
  </si>
  <si>
    <t xml:space="preserve">    纪检监察事务</t>
  </si>
  <si>
    <t xml:space="preserve">    商贸事务</t>
  </si>
  <si>
    <t xml:space="preserve">    党委办公厅（室）及相关机构事务</t>
  </si>
  <si>
    <t xml:space="preserve">    组织事务</t>
  </si>
  <si>
    <t xml:space="preserve">    宣传事务</t>
  </si>
  <si>
    <t xml:space="preserve">    统战事务</t>
  </si>
  <si>
    <t xml:space="preserve">    教育费附加安排的支出</t>
  </si>
  <si>
    <t xml:space="preserve">    其他科学技术支出</t>
  </si>
  <si>
    <t xml:space="preserve">      农村特困人员救助供养支出</t>
  </si>
  <si>
    <t xml:space="preserve">      财政对城乡居民基本养老保险基金的补助</t>
  </si>
  <si>
    <t xml:space="preserve">    财政对其他社会保险基金的补助</t>
  </si>
  <si>
    <t xml:space="preserve">      建设项目环评审查与监督</t>
  </si>
  <si>
    <t xml:space="preserve">      固体废弃物与化学品</t>
  </si>
  <si>
    <t xml:space="preserve">      支持中小企业发展和管理支出</t>
  </si>
  <si>
    <t xml:space="preserve">        中小企业发展专项</t>
  </si>
  <si>
    <t xml:space="preserve">        土地资源利用与保护</t>
  </si>
  <si>
    <t xml:space="preserve">        国土整治</t>
  </si>
  <si>
    <t xml:space="preserve">        气象基础设施建设与维修</t>
  </si>
  <si>
    <t>2018年县本级政府债务余额情况表</t>
  </si>
  <si>
    <r>
      <t>2018</t>
    </r>
    <r>
      <rPr>
        <b/>
        <sz val="12"/>
        <color indexed="8"/>
        <rFont val="宋体"/>
        <family val="0"/>
      </rPr>
      <t>年专项债务限额</t>
    </r>
  </si>
  <si>
    <r>
      <t>2018</t>
    </r>
    <r>
      <rPr>
        <b/>
        <sz val="12"/>
        <color indexed="8"/>
        <rFont val="宋体"/>
        <family val="0"/>
      </rPr>
      <t>年专项债务余额</t>
    </r>
  </si>
  <si>
    <t>小型水库移民扶助基金安排的支出</t>
  </si>
  <si>
    <t>大中型水库移民后期扶持基金安排的支出</t>
  </si>
  <si>
    <t>大中型水库库区基金安排的支出</t>
  </si>
  <si>
    <t>国有土地使用权出让收入安排的支出</t>
  </si>
  <si>
    <t>港口建设费安排的支出</t>
  </si>
  <si>
    <t>民航发展基金支出</t>
  </si>
  <si>
    <t>车辆通行费安排的支出</t>
  </si>
  <si>
    <t>新型墙体材料专项基金安排的支出</t>
  </si>
  <si>
    <t>彩票公益金安排的支出</t>
  </si>
  <si>
    <t>彩票发行销售机构业务费安排的支出</t>
  </si>
  <si>
    <t>国家电影事业发展专项资金安排的支出</t>
  </si>
  <si>
    <t>2019年县本级国有资本经营预算支出表</t>
  </si>
  <si>
    <t>2019年政府性基金转移支付预算表</t>
  </si>
  <si>
    <t>中央、省对县本级转移支付</t>
  </si>
  <si>
    <t>县本级安排转移支付</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</si>
</sst>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_ * #,##0_ ;_ * \-#,##0_ ;_ * &quot;-&quot;??_ ;_ @_ "/>
    <numFmt numFmtId="187" formatCode="#,##0_);[Red]\(#,##0\)"/>
    <numFmt numFmtId="188" formatCode="0_);[Red]\(0\)"/>
    <numFmt numFmtId="189" formatCode="0.00_ "/>
    <numFmt numFmtId="190" formatCode="* #,##0.00;* \-#,##0.00;* &quot;&quot;??;@"/>
    <numFmt numFmtId="191" formatCode="0.0_ "/>
    <numFmt numFmtId="192" formatCode="0.0"/>
    <numFmt numFmtId="193" formatCode="0.00_);[Red]\(0.00\)"/>
    <numFmt numFmtId="194" formatCode="#,##0.00_ ;\-#,##0.00;;"/>
  </numFmts>
  <fonts count="60">
    <font>
      <sz val="12"/>
      <name val="宋体"/>
      <family val="0"/>
    </font>
    <font>
      <sz val="11"/>
      <color indexed="8"/>
      <name val="宋体"/>
      <family val="0"/>
    </font>
    <font>
      <b/>
      <sz val="12"/>
      <color indexed="8"/>
      <name val="宋体"/>
      <family val="0"/>
    </font>
    <font>
      <b/>
      <sz val="18"/>
      <name val="宋体"/>
      <family val="0"/>
    </font>
    <font>
      <b/>
      <sz val="12"/>
      <name val="宋体"/>
      <family val="0"/>
    </font>
    <font>
      <sz val="12"/>
      <color indexed="8"/>
      <name val="宋体"/>
      <family val="0"/>
    </font>
    <font>
      <b/>
      <sz val="20"/>
      <name val="黑体"/>
      <family val="3"/>
    </font>
    <font>
      <sz val="11"/>
      <name val="宋体"/>
      <family val="0"/>
    </font>
    <font>
      <sz val="10"/>
      <name val="宋体"/>
      <family val="0"/>
    </font>
    <font>
      <sz val="18"/>
      <name val="黑体"/>
      <family val="3"/>
    </font>
    <font>
      <b/>
      <sz val="11"/>
      <name val="宋体"/>
      <family val="0"/>
    </font>
    <font>
      <sz val="20"/>
      <name val="宋体"/>
      <family val="0"/>
    </font>
    <font>
      <b/>
      <sz val="20"/>
      <name val="宋体"/>
      <family val="0"/>
    </font>
    <font>
      <b/>
      <sz val="11"/>
      <color indexed="53"/>
      <name val="宋体"/>
      <family val="0"/>
    </font>
    <font>
      <sz val="11"/>
      <color indexed="9"/>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i/>
      <sz val="11"/>
      <color indexed="23"/>
      <name val="宋体"/>
      <family val="0"/>
    </font>
    <font>
      <sz val="11"/>
      <color indexed="62"/>
      <name val="宋体"/>
      <family val="0"/>
    </font>
    <font>
      <b/>
      <sz val="11"/>
      <color indexed="8"/>
      <name val="宋体"/>
      <family val="0"/>
    </font>
    <font>
      <sz val="11"/>
      <color indexed="16"/>
      <name val="宋体"/>
      <family val="0"/>
    </font>
    <font>
      <sz val="11"/>
      <color indexed="19"/>
      <name val="宋体"/>
      <family val="0"/>
    </font>
    <font>
      <sz val="11"/>
      <color indexed="17"/>
      <name val="宋体"/>
      <family val="0"/>
    </font>
    <font>
      <b/>
      <sz val="11"/>
      <color indexed="54"/>
      <name val="宋体"/>
      <family val="0"/>
    </font>
    <font>
      <u val="single"/>
      <sz val="11"/>
      <color indexed="12"/>
      <name val="宋体"/>
      <family val="0"/>
    </font>
    <font>
      <b/>
      <sz val="11"/>
      <color indexed="63"/>
      <name val="宋体"/>
      <family val="0"/>
    </font>
    <font>
      <b/>
      <sz val="15"/>
      <color indexed="54"/>
      <name val="宋体"/>
      <family val="0"/>
    </font>
    <font>
      <b/>
      <sz val="18"/>
      <color indexed="54"/>
      <name val="宋体"/>
      <family val="0"/>
    </font>
    <font>
      <u val="single"/>
      <sz val="11"/>
      <color indexed="20"/>
      <name val="宋体"/>
      <family val="0"/>
    </font>
    <font>
      <b/>
      <sz val="10"/>
      <name val="Arial"/>
      <family val="2"/>
    </font>
    <font>
      <sz val="9"/>
      <name val="宋体"/>
      <family val="0"/>
    </font>
    <font>
      <b/>
      <sz val="11"/>
      <color indexed="10"/>
      <name val="宋体"/>
      <family val="0"/>
    </font>
    <font>
      <sz val="12"/>
      <name val="黑体"/>
      <family val="3"/>
    </font>
    <font>
      <b/>
      <sz val="16"/>
      <name val="黑体"/>
      <family val="3"/>
    </font>
    <font>
      <b/>
      <sz val="14"/>
      <name val="宋体"/>
      <family val="0"/>
    </font>
    <font>
      <b/>
      <sz val="9"/>
      <name val="宋体"/>
      <family val="0"/>
    </font>
    <font>
      <b/>
      <sz val="9"/>
      <name val="Tahoma"/>
      <family val="2"/>
    </font>
    <font>
      <sz val="9"/>
      <name val="Tahoma"/>
      <family val="2"/>
    </font>
    <font>
      <sz val="29"/>
      <color indexed="8"/>
      <name val="宋体"/>
      <family val="0"/>
    </font>
    <font>
      <sz val="12"/>
      <color indexed="8"/>
      <name val="Arial Narrow"/>
      <family val="2"/>
    </font>
    <font>
      <sz val="10"/>
      <color indexed="8"/>
      <name val="宋体"/>
      <family val="0"/>
    </font>
    <font>
      <sz val="10"/>
      <name val="Arial"/>
      <family val="2"/>
    </font>
    <font>
      <b/>
      <sz val="15"/>
      <name val="宋体"/>
      <family val="0"/>
    </font>
    <font>
      <sz val="12"/>
      <color indexed="10"/>
      <name val="宋体"/>
      <family val="0"/>
    </font>
    <font>
      <sz val="9"/>
      <color indexed="10"/>
      <name val="宋体"/>
      <family val="0"/>
    </font>
    <font>
      <b/>
      <sz val="12"/>
      <color indexed="10"/>
      <name val="宋体"/>
      <family val="0"/>
    </font>
    <font>
      <b/>
      <sz val="9"/>
      <color indexed="10"/>
      <name val="宋体"/>
      <family val="0"/>
    </font>
    <font>
      <sz val="14"/>
      <name val="宋体"/>
      <family val="0"/>
    </font>
    <font>
      <sz val="11"/>
      <color theme="1"/>
      <name val="Calibri"/>
      <family val="0"/>
    </font>
    <font>
      <sz val="11"/>
      <color rgb="FFFF0000"/>
      <name val="宋体"/>
      <family val="0"/>
    </font>
    <font>
      <sz val="11"/>
      <color theme="1"/>
      <name val="宋体"/>
      <family val="0"/>
    </font>
    <font>
      <sz val="11"/>
      <color rgb="FFFF0000"/>
      <name val="Calibri"/>
      <family val="0"/>
    </font>
    <font>
      <sz val="12"/>
      <color rgb="FFFF0000"/>
      <name val="宋体"/>
      <family val="0"/>
    </font>
    <font>
      <sz val="9"/>
      <color rgb="FFFF0000"/>
      <name val="宋体"/>
      <family val="0"/>
    </font>
    <font>
      <b/>
      <sz val="12"/>
      <color rgb="FFFF0000"/>
      <name val="宋体"/>
      <family val="0"/>
    </font>
    <font>
      <b/>
      <sz val="9"/>
      <color rgb="FFFF0000"/>
      <name val="宋体"/>
      <family val="0"/>
    </font>
    <font>
      <sz val="11"/>
      <name val="Calibri"/>
      <family val="0"/>
    </font>
    <font>
      <b/>
      <sz val="8"/>
      <name val="宋体"/>
      <family val="2"/>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top/>
      <bottom style="thin"/>
    </border>
    <border>
      <left>
        <color indexed="63"/>
      </left>
      <right>
        <color indexed="63"/>
      </right>
      <top>
        <color indexed="63"/>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style="thin"/>
      <right/>
      <top style="thin"/>
      <bottom style="thin"/>
    </border>
    <border>
      <left style="thin"/>
      <right/>
      <top style="thin"/>
      <bottom/>
    </border>
    <border>
      <left/>
      <right/>
      <top style="thin"/>
      <bottom style="thin"/>
    </border>
    <border>
      <left/>
      <right style="thin"/>
      <top style="thin"/>
      <bottom style="thin"/>
    </border>
  </borders>
  <cellStyleXfs count="85">
    <xf numFmtId="0" fontId="0" fillId="0" borderId="0">
      <alignment vertical="center"/>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9" fontId="31" fillId="0" borderId="0" applyFont="0" applyFill="0" applyBorder="0" applyAlignment="0" applyProtection="0"/>
    <xf numFmtId="0" fontId="29" fillId="0" borderId="0" applyNumberFormat="0" applyFill="0" applyBorder="0" applyAlignment="0" applyProtection="0"/>
    <xf numFmtId="0" fontId="28" fillId="0" borderId="1" applyNumberFormat="0" applyFill="0" applyAlignment="0" applyProtection="0"/>
    <xf numFmtId="0" fontId="17" fillId="0" borderId="1" applyNumberFormat="0" applyFill="0" applyAlignment="0" applyProtection="0"/>
    <xf numFmtId="0" fontId="25" fillId="0" borderId="2" applyNumberFormat="0" applyFill="0" applyAlignment="0" applyProtection="0"/>
    <xf numFmtId="0" fontId="25" fillId="0" borderId="0" applyNumberFormat="0" applyFill="0" applyBorder="0" applyAlignment="0" applyProtection="0"/>
    <xf numFmtId="0" fontId="22" fillId="1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2" fillId="0" borderId="0">
      <alignment/>
      <protection/>
    </xf>
    <xf numFmtId="0" fontId="3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26" fillId="0" borderId="0" applyNumberFormat="0" applyFill="0" applyBorder="0" applyAlignment="0" applyProtection="0"/>
    <xf numFmtId="0" fontId="24"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16" fillId="13" borderId="5" applyNumberFormat="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3" fillId="9" borderId="0" applyNumberFormat="0" applyBorder="0" applyAlignment="0" applyProtection="0"/>
    <xf numFmtId="0" fontId="27" fillId="4" borderId="7" applyNumberFormat="0" applyAlignment="0" applyProtection="0"/>
    <xf numFmtId="0" fontId="20" fillId="7" borderId="4" applyNumberFormat="0" applyAlignment="0" applyProtection="0"/>
    <xf numFmtId="0" fontId="30" fillId="0" borderId="0" applyNumberFormat="0" applyFill="0" applyBorder="0" applyAlignment="0" applyProtection="0"/>
    <xf numFmtId="0" fontId="1" fillId="3" borderId="8" applyNumberFormat="0" applyFont="0" applyAlignment="0" applyProtection="0"/>
  </cellStyleXfs>
  <cellXfs count="343">
    <xf numFmtId="0" fontId="0" fillId="0" borderId="0" xfId="0" applyAlignment="1">
      <alignment vertical="center"/>
    </xf>
    <xf numFmtId="0" fontId="6" fillId="0" borderId="0" xfId="59" applyFont="1" applyFill="1" applyAlignment="1">
      <alignment horizontal="center" vertical="center"/>
      <protection/>
    </xf>
    <xf numFmtId="0" fontId="7" fillId="0" borderId="0" xfId="59" applyFont="1" applyFill="1" applyAlignment="1">
      <alignment horizontal="right" vertical="center"/>
      <protection/>
    </xf>
    <xf numFmtId="0" fontId="4" fillId="0" borderId="9" xfId="59" applyFont="1" applyFill="1" applyBorder="1" applyAlignment="1">
      <alignment horizontal="center" vertical="center" wrapText="1"/>
      <protection/>
    </xf>
    <xf numFmtId="0" fontId="0" fillId="0" borderId="9" xfId="59" applyFont="1" applyFill="1" applyBorder="1" applyAlignment="1">
      <alignment horizontal="center" vertical="center"/>
      <protection/>
    </xf>
    <xf numFmtId="186" fontId="5" fillId="0" borderId="9" xfId="71" applyNumberFormat="1" applyFont="1" applyFill="1" applyBorder="1" applyAlignment="1">
      <alignment horizontal="center" vertical="center"/>
    </xf>
    <xf numFmtId="0" fontId="4" fillId="0" borderId="9" xfId="59" applyFont="1" applyFill="1" applyBorder="1" applyAlignment="1">
      <alignment horizontal="center" vertical="center"/>
      <protection/>
    </xf>
    <xf numFmtId="187" fontId="4" fillId="0" borderId="9" xfId="59" applyNumberFormat="1" applyFont="1" applyFill="1" applyBorder="1" applyAlignment="1">
      <alignment horizontal="center" vertical="center" wrapText="1"/>
      <protection/>
    </xf>
    <xf numFmtId="0" fontId="3" fillId="0" borderId="0" xfId="41" applyFont="1" applyFill="1" applyAlignment="1">
      <alignment horizontal="center" vertical="center" wrapText="1"/>
      <protection/>
    </xf>
    <xf numFmtId="0" fontId="3" fillId="0" borderId="0" xfId="41" applyFont="1" applyFill="1" applyBorder="1" applyAlignment="1">
      <alignment vertical="center" wrapText="1"/>
      <protection/>
    </xf>
    <xf numFmtId="0" fontId="3" fillId="0" borderId="0" xfId="41" applyFont="1" applyFill="1" applyBorder="1" applyAlignment="1">
      <alignment horizontal="center" vertical="center" wrapText="1"/>
      <protection/>
    </xf>
    <xf numFmtId="0" fontId="0" fillId="0" borderId="10" xfId="54" applyFont="1" applyFill="1" applyBorder="1" applyAlignment="1">
      <alignment horizontal="right" vertical="center"/>
      <protection/>
    </xf>
    <xf numFmtId="0" fontId="4" fillId="0" borderId="9" xfId="0" applyFont="1" applyFill="1" applyBorder="1" applyAlignment="1">
      <alignment horizontal="center" vertical="center" wrapText="1"/>
    </xf>
    <xf numFmtId="0" fontId="4" fillId="0" borderId="9" xfId="54" applyFont="1" applyFill="1" applyBorder="1" applyAlignment="1">
      <alignment horizontal="center" vertical="center" wrapText="1"/>
      <protection/>
    </xf>
    <xf numFmtId="0" fontId="4" fillId="0" borderId="9" xfId="41" applyFont="1" applyFill="1" applyBorder="1" applyAlignment="1">
      <alignment horizontal="left" vertical="center"/>
      <protection/>
    </xf>
    <xf numFmtId="185" fontId="2" fillId="0" borderId="9" xfId="72" applyNumberFormat="1" applyFont="1" applyFill="1" applyBorder="1" applyAlignment="1">
      <alignment horizontal="right" vertical="center" wrapText="1"/>
    </xf>
    <xf numFmtId="0" fontId="0" fillId="0" borderId="9" xfId="41" applyFont="1" applyFill="1" applyBorder="1" applyAlignment="1">
      <alignment horizontal="left" vertical="center" indent="1"/>
      <protection/>
    </xf>
    <xf numFmtId="185" fontId="0" fillId="0" borderId="9" xfId="72" applyNumberFormat="1" applyFont="1" applyFill="1" applyBorder="1" applyAlignment="1" applyProtection="1">
      <alignment horizontal="right" vertical="center" wrapText="1"/>
      <protection/>
    </xf>
    <xf numFmtId="185" fontId="5" fillId="0" borderId="9" xfId="72" applyNumberFormat="1" applyFont="1" applyFill="1" applyBorder="1" applyAlignment="1">
      <alignment horizontal="right" vertical="center" wrapText="1"/>
    </xf>
    <xf numFmtId="0" fontId="4" fillId="0" borderId="9" xfId="41" applyFont="1" applyFill="1" applyBorder="1" applyAlignment="1">
      <alignment horizontal="center" vertical="center"/>
      <protection/>
    </xf>
    <xf numFmtId="0" fontId="0" fillId="0" borderId="9" xfId="0" applyFont="1" applyFill="1" applyBorder="1" applyAlignment="1">
      <alignment vertical="center"/>
    </xf>
    <xf numFmtId="185" fontId="0" fillId="0" borderId="9" xfId="72" applyNumberFormat="1" applyFont="1" applyFill="1" applyBorder="1" applyAlignment="1">
      <alignment horizontal="right" vertical="center" wrapText="1"/>
    </xf>
    <xf numFmtId="0" fontId="0" fillId="0" borderId="9" xfId="54" applyFill="1" applyBorder="1">
      <alignment/>
      <protection/>
    </xf>
    <xf numFmtId="0" fontId="4" fillId="0" borderId="9" xfId="50" applyFont="1" applyFill="1" applyBorder="1" applyAlignment="1">
      <alignment horizontal="center" vertical="center"/>
      <protection/>
    </xf>
    <xf numFmtId="185" fontId="4" fillId="0" borderId="9" xfId="72" applyNumberFormat="1" applyFont="1" applyFill="1" applyBorder="1" applyAlignment="1">
      <alignment horizontal="right" vertical="center" wrapText="1"/>
    </xf>
    <xf numFmtId="0" fontId="4" fillId="0" borderId="0" xfId="54" applyFont="1" applyFill="1">
      <alignment/>
      <protection/>
    </xf>
    <xf numFmtId="0" fontId="4" fillId="0" borderId="0" xfId="50" applyFont="1">
      <alignment vertical="center"/>
      <protection/>
    </xf>
    <xf numFmtId="0" fontId="0" fillId="0" borderId="0" xfId="54" applyFill="1">
      <alignment/>
      <protection/>
    </xf>
    <xf numFmtId="0" fontId="4" fillId="0" borderId="0" xfId="52" applyFont="1" applyFill="1" applyAlignment="1">
      <alignment vertical="center"/>
      <protection/>
    </xf>
    <xf numFmtId="0" fontId="0" fillId="0" borderId="0" xfId="54" applyFont="1" applyFill="1">
      <alignment/>
      <protection/>
    </xf>
    <xf numFmtId="0" fontId="2" fillId="0" borderId="9" xfId="58" applyFont="1" applyFill="1" applyBorder="1">
      <alignment vertical="center"/>
      <protection/>
    </xf>
    <xf numFmtId="187" fontId="4" fillId="0" borderId="9" xfId="55" applyNumberFormat="1" applyFont="1" applyFill="1" applyBorder="1" applyAlignment="1" applyProtection="1">
      <alignment horizontal="right" vertical="center" wrapText="1"/>
      <protection/>
    </xf>
    <xf numFmtId="187" fontId="4" fillId="0" borderId="0" xfId="54" applyNumberFormat="1" applyFont="1" applyFill="1">
      <alignment/>
      <protection/>
    </xf>
    <xf numFmtId="10" fontId="4" fillId="0" borderId="0" xfId="33" applyNumberFormat="1" applyFont="1" applyFill="1" applyAlignment="1">
      <alignment/>
    </xf>
    <xf numFmtId="0" fontId="5" fillId="0" borderId="9" xfId="58" applyFont="1" applyFill="1" applyBorder="1" applyAlignment="1">
      <alignment horizontal="left" vertical="center" indent="1"/>
      <protection/>
    </xf>
    <xf numFmtId="187" fontId="0" fillId="0" borderId="9" xfId="55" applyNumberFormat="1" applyFont="1" applyFill="1" applyBorder="1" applyAlignment="1" applyProtection="1">
      <alignment horizontal="right" vertical="center" wrapText="1"/>
      <protection/>
    </xf>
    <xf numFmtId="0" fontId="5" fillId="0" borderId="9" xfId="58" applyFont="1" applyFill="1" applyBorder="1" applyAlignment="1">
      <alignment horizontal="left" vertical="center" wrapText="1" indent="1"/>
      <protection/>
    </xf>
    <xf numFmtId="0" fontId="2" fillId="0" borderId="9" xfId="58" applyFont="1" applyFill="1" applyBorder="1" applyAlignment="1">
      <alignment horizontal="center" vertical="center"/>
      <protection/>
    </xf>
    <xf numFmtId="0" fontId="0" fillId="0" borderId="9" xfId="54" applyFont="1" applyFill="1" applyBorder="1" applyAlignment="1">
      <alignment vertical="center" wrapText="1"/>
      <protection/>
    </xf>
    <xf numFmtId="187" fontId="0" fillId="0" borderId="9" xfId="72" applyNumberFormat="1" applyFont="1" applyFill="1" applyBorder="1" applyAlignment="1">
      <alignment horizontal="right" vertical="center" wrapText="1"/>
    </xf>
    <xf numFmtId="187" fontId="0" fillId="0" borderId="0" xfId="54" applyNumberFormat="1" applyFill="1">
      <alignment/>
      <protection/>
    </xf>
    <xf numFmtId="0" fontId="0" fillId="0" borderId="0" xfId="44" applyFill="1">
      <alignment/>
      <protection/>
    </xf>
    <xf numFmtId="0" fontId="0" fillId="0" borderId="0" xfId="59" applyFill="1" applyAlignment="1">
      <alignment vertical="center" wrapText="1"/>
      <protection/>
    </xf>
    <xf numFmtId="0" fontId="0" fillId="0" borderId="0" xfId="59" applyFont="1" applyFill="1">
      <alignment vertical="center"/>
      <protection/>
    </xf>
    <xf numFmtId="0" fontId="4" fillId="0" borderId="0" xfId="59" applyFont="1" applyFill="1">
      <alignment vertical="center"/>
      <protection/>
    </xf>
    <xf numFmtId="0" fontId="0" fillId="0" borderId="0" xfId="59" applyFill="1">
      <alignment vertical="center"/>
      <protection/>
    </xf>
    <xf numFmtId="0" fontId="4" fillId="0" borderId="11" xfId="59" applyFont="1" applyFill="1" applyBorder="1" applyAlignment="1">
      <alignment horizontal="center" vertical="center" wrapText="1"/>
      <protection/>
    </xf>
    <xf numFmtId="0" fontId="4" fillId="0" borderId="9" xfId="44" applyFont="1" applyFill="1" applyBorder="1" applyAlignment="1">
      <alignment horizontal="center" vertical="center" wrapText="1"/>
      <protection/>
    </xf>
    <xf numFmtId="0" fontId="5" fillId="0" borderId="9" xfId="0" applyFont="1" applyBorder="1" applyAlignment="1">
      <alignment horizontal="center" vertical="center"/>
    </xf>
    <xf numFmtId="184" fontId="5" fillId="0" borderId="9" xfId="0" applyNumberFormat="1" applyFont="1" applyFill="1" applyBorder="1" applyAlignment="1" applyProtection="1">
      <alignment horizontal="center" vertical="center" wrapText="1"/>
      <protection/>
    </xf>
    <xf numFmtId="0" fontId="8" fillId="0" borderId="0" xfId="0" applyFont="1" applyFill="1" applyAlignment="1">
      <alignment/>
    </xf>
    <xf numFmtId="0" fontId="0" fillId="0" borderId="0" xfId="0" applyFill="1" applyAlignment="1">
      <alignment/>
    </xf>
    <xf numFmtId="0" fontId="0" fillId="0" borderId="0" xfId="0" applyFont="1" applyFill="1" applyAlignment="1">
      <alignment horizontal="center" vertical="center"/>
    </xf>
    <xf numFmtId="0" fontId="0" fillId="0" borderId="0" xfId="0" applyFont="1" applyFill="1" applyAlignment="1">
      <alignment horizontal="right" vertical="center"/>
    </xf>
    <xf numFmtId="0" fontId="2"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0" fontId="4" fillId="0" borderId="9" xfId="0" applyFont="1" applyBorder="1" applyAlignment="1">
      <alignment horizontal="center" vertical="center"/>
    </xf>
    <xf numFmtId="3" fontId="7" fillId="0" borderId="9" xfId="0" applyNumberFormat="1" applyFont="1" applyFill="1" applyBorder="1" applyAlignment="1" applyProtection="1">
      <alignment vertical="center"/>
      <protection/>
    </xf>
    <xf numFmtId="3" fontId="7" fillId="0" borderId="9" xfId="0" applyNumberFormat="1" applyFont="1" applyFill="1" applyBorder="1" applyAlignment="1" applyProtection="1">
      <alignment horizontal="left" vertical="center"/>
      <protection/>
    </xf>
    <xf numFmtId="0" fontId="7" fillId="0" borderId="9" xfId="0" applyFont="1" applyBorder="1" applyAlignment="1">
      <alignment horizontal="left" vertical="center"/>
    </xf>
    <xf numFmtId="0" fontId="1" fillId="0" borderId="9" xfId="0" applyFont="1" applyBorder="1" applyAlignment="1">
      <alignment horizontal="left" vertical="center"/>
    </xf>
    <xf numFmtId="0" fontId="4" fillId="0" borderId="0" xfId="0" applyFont="1" applyFill="1" applyAlignment="1">
      <alignment vertical="center"/>
    </xf>
    <xf numFmtId="0" fontId="0" fillId="0" borderId="0" xfId="0" applyFont="1" applyFill="1" applyAlignment="1">
      <alignment vertical="center"/>
    </xf>
    <xf numFmtId="0" fontId="10" fillId="0" borderId="9" xfId="0" applyFont="1" applyFill="1" applyBorder="1" applyAlignment="1">
      <alignment horizontal="center" vertical="center" wrapText="1"/>
    </xf>
    <xf numFmtId="0" fontId="7" fillId="0" borderId="9" xfId="0" applyFont="1" applyFill="1" applyBorder="1" applyAlignment="1">
      <alignment horizontal="right" vertical="center"/>
    </xf>
    <xf numFmtId="0" fontId="7" fillId="0" borderId="9"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ont="1" applyFill="1" applyAlignment="1">
      <alignment horizontal="lef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Alignment="1">
      <alignment vertical="center"/>
    </xf>
    <xf numFmtId="185" fontId="7" fillId="0" borderId="9" xfId="0" applyNumberFormat="1" applyFont="1" applyFill="1" applyBorder="1" applyAlignment="1">
      <alignment vertical="center"/>
    </xf>
    <xf numFmtId="0" fontId="10" fillId="0" borderId="9" xfId="0" applyFont="1" applyFill="1" applyBorder="1" applyAlignment="1">
      <alignment horizontal="distributed" vertical="center"/>
    </xf>
    <xf numFmtId="0" fontId="0" fillId="0" borderId="0" xfId="59" applyFill="1" applyAlignment="1">
      <alignment horizontal="center" vertical="center"/>
      <protection/>
    </xf>
    <xf numFmtId="0" fontId="4" fillId="0" borderId="9" xfId="44" applyNumberFormat="1" applyFont="1" applyFill="1" applyBorder="1" applyAlignment="1">
      <alignment horizontal="center" vertical="center" wrapText="1"/>
      <protection/>
    </xf>
    <xf numFmtId="184" fontId="5" fillId="0" borderId="9" xfId="0" applyNumberFormat="1" applyFont="1" applyFill="1" applyBorder="1" applyAlignment="1" applyProtection="1">
      <alignment horizontal="right" vertical="center" wrapText="1"/>
      <protection/>
    </xf>
    <xf numFmtId="0" fontId="0" fillId="0" borderId="12" xfId="0" applyNumberFormat="1" applyFont="1" applyBorder="1" applyAlignment="1">
      <alignment horizontal="right" vertical="center" wrapText="1"/>
    </xf>
    <xf numFmtId="187" fontId="0" fillId="0" borderId="9" xfId="59" applyNumberFormat="1" applyFont="1" applyFill="1" applyBorder="1" applyAlignment="1">
      <alignment horizontal="right" vertical="center"/>
      <protection/>
    </xf>
    <xf numFmtId="0" fontId="0" fillId="0" borderId="9" xfId="59" applyFont="1" applyFill="1" applyBorder="1" applyAlignment="1">
      <alignment horizontal="right" vertical="center"/>
      <protection/>
    </xf>
    <xf numFmtId="0" fontId="0" fillId="0" borderId="0" xfId="59" applyFont="1" applyFill="1" applyAlignment="1">
      <alignment horizontal="center" vertical="center"/>
      <protection/>
    </xf>
    <xf numFmtId="185" fontId="5" fillId="0" borderId="9" xfId="0" applyNumberFormat="1" applyFont="1" applyFill="1" applyBorder="1" applyAlignment="1" applyProtection="1">
      <alignment horizontal="center" vertical="center" wrapText="1"/>
      <protection/>
    </xf>
    <xf numFmtId="0" fontId="4" fillId="0" borderId="0" xfId="45" applyFont="1" applyFill="1" applyAlignment="1">
      <alignment vertical="center"/>
      <protection/>
    </xf>
    <xf numFmtId="0" fontId="0" fillId="0" borderId="0" xfId="45" applyFont="1" applyFill="1" applyAlignment="1">
      <alignment vertical="center" wrapText="1"/>
      <protection/>
    </xf>
    <xf numFmtId="0" fontId="0" fillId="0" borderId="0" xfId="45" applyFont="1" applyFill="1" applyAlignment="1">
      <alignment vertical="center"/>
      <protection/>
    </xf>
    <xf numFmtId="0" fontId="7" fillId="0" borderId="10" xfId="45" applyFont="1" applyFill="1" applyBorder="1" applyAlignment="1">
      <alignment horizontal="right" vertical="center"/>
      <protection/>
    </xf>
    <xf numFmtId="185" fontId="4" fillId="0" borderId="13" xfId="45" applyNumberFormat="1" applyFont="1" applyFill="1" applyBorder="1" applyAlignment="1">
      <alignment horizontal="center" vertical="center" wrapText="1"/>
      <protection/>
    </xf>
    <xf numFmtId="185" fontId="4" fillId="0" borderId="9" xfId="45" applyNumberFormat="1" applyFont="1" applyFill="1" applyBorder="1" applyAlignment="1">
      <alignment horizontal="right" vertical="center"/>
      <protection/>
    </xf>
    <xf numFmtId="3" fontId="0" fillId="0" borderId="0" xfId="45" applyNumberFormat="1" applyFont="1" applyFill="1" applyAlignment="1">
      <alignment vertical="center"/>
      <protection/>
    </xf>
    <xf numFmtId="185" fontId="0" fillId="0" borderId="9" xfId="45" applyNumberFormat="1" applyFont="1" applyFill="1" applyBorder="1" applyAlignment="1">
      <alignment horizontal="right" vertical="center"/>
      <protection/>
    </xf>
    <xf numFmtId="185" fontId="4" fillId="0" borderId="9" xfId="45" applyNumberFormat="1" applyFont="1" applyFill="1" applyBorder="1" applyAlignment="1">
      <alignment vertical="center"/>
      <protection/>
    </xf>
    <xf numFmtId="185" fontId="0" fillId="0" borderId="9" xfId="45" applyNumberFormat="1" applyFont="1" applyFill="1" applyBorder="1" applyAlignment="1">
      <alignment vertical="center" wrapText="1"/>
      <protection/>
    </xf>
    <xf numFmtId="185" fontId="0" fillId="0" borderId="9" xfId="45" applyNumberFormat="1" applyFont="1" applyFill="1" applyBorder="1" applyAlignment="1">
      <alignment vertical="center"/>
      <protection/>
    </xf>
    <xf numFmtId="49" fontId="0" fillId="0" borderId="9" xfId="45" applyNumberFormat="1" applyFont="1" applyFill="1" applyBorder="1" applyAlignment="1">
      <alignment vertical="center" wrapText="1"/>
      <protection/>
    </xf>
    <xf numFmtId="0" fontId="11" fillId="0" borderId="0" xfId="0" applyFont="1" applyAlignment="1">
      <alignment vertical="center"/>
    </xf>
    <xf numFmtId="0" fontId="0" fillId="0" borderId="0" xfId="0" applyFont="1" applyAlignment="1">
      <alignment vertical="center"/>
    </xf>
    <xf numFmtId="188" fontId="0" fillId="0" borderId="0" xfId="0" applyNumberFormat="1" applyAlignment="1">
      <alignment vertical="center"/>
    </xf>
    <xf numFmtId="0" fontId="8" fillId="0" borderId="0" xfId="0" applyFont="1" applyFill="1" applyAlignment="1">
      <alignment vertical="center"/>
    </xf>
    <xf numFmtId="188" fontId="8" fillId="0" borderId="0" xfId="0" applyNumberFormat="1" applyFont="1" applyAlignment="1">
      <alignment horizontal="right" vertical="center"/>
    </xf>
    <xf numFmtId="188" fontId="4" fillId="0" borderId="9" xfId="0" applyNumberFormat="1" applyFont="1" applyBorder="1" applyAlignment="1">
      <alignment horizontal="center" vertical="center" wrapText="1"/>
    </xf>
    <xf numFmtId="0" fontId="0" fillId="0" borderId="9" xfId="0" applyFont="1" applyFill="1" applyBorder="1" applyAlignment="1">
      <alignment vertical="center"/>
    </xf>
    <xf numFmtId="188" fontId="0" fillId="0" borderId="9" xfId="0" applyNumberFormat="1" applyFont="1" applyFill="1" applyBorder="1" applyAlignment="1">
      <alignment horizontal="right" vertical="center"/>
    </xf>
    <xf numFmtId="0" fontId="0" fillId="0" borderId="9" xfId="0" applyFont="1" applyBorder="1" applyAlignment="1">
      <alignment vertical="center"/>
    </xf>
    <xf numFmtId="188" fontId="0" fillId="0" borderId="0" xfId="0" applyNumberFormat="1" applyFont="1" applyFill="1" applyAlignment="1">
      <alignment vertical="center"/>
    </xf>
    <xf numFmtId="188" fontId="0" fillId="0" borderId="0" xfId="0" applyNumberFormat="1" applyFont="1" applyAlignment="1">
      <alignment vertical="center"/>
    </xf>
    <xf numFmtId="0" fontId="0" fillId="0" borderId="0" xfId="57" applyFont="1" applyFill="1" applyAlignment="1">
      <alignment vertical="center"/>
      <protection/>
    </xf>
    <xf numFmtId="0" fontId="0" fillId="0" borderId="0" xfId="57" applyFont="1" applyAlignment="1">
      <alignment vertical="center"/>
      <protection/>
    </xf>
    <xf numFmtId="188" fontId="0" fillId="0" borderId="0" xfId="57" applyNumberFormat="1" applyFont="1" applyAlignment="1">
      <alignment horizontal="right" vertical="center"/>
      <protection/>
    </xf>
    <xf numFmtId="0" fontId="0" fillId="0" borderId="0" xfId="57" applyFont="1" applyBorder="1" applyAlignment="1">
      <alignment vertical="center"/>
      <protection/>
    </xf>
    <xf numFmtId="190" fontId="0" fillId="0" borderId="0" xfId="48" applyNumberFormat="1" applyFont="1" applyFill="1" applyAlignment="1" applyProtection="1">
      <alignment vertical="center" wrapText="1"/>
      <protection/>
    </xf>
    <xf numFmtId="188" fontId="0" fillId="0" borderId="0" xfId="48" applyNumberFormat="1" applyFont="1" applyFill="1" applyAlignment="1" applyProtection="1">
      <alignment horizontal="right" vertical="center" wrapText="1"/>
      <protection/>
    </xf>
    <xf numFmtId="0" fontId="4" fillId="0" borderId="0" xfId="57" applyNumberFormat="1" applyFont="1" applyFill="1" applyAlignment="1" applyProtection="1">
      <alignment vertical="center"/>
      <protection/>
    </xf>
    <xf numFmtId="188" fontId="4" fillId="0" borderId="0" xfId="57" applyNumberFormat="1" applyFont="1" applyFill="1" applyAlignment="1" applyProtection="1">
      <alignment horizontal="right" vertical="center"/>
      <protection/>
    </xf>
    <xf numFmtId="0" fontId="4" fillId="0" borderId="9" xfId="57" applyNumberFormat="1" applyFont="1" applyFill="1" applyBorder="1" applyAlignment="1" applyProtection="1">
      <alignment horizontal="center" vertical="center" wrapText="1"/>
      <protection/>
    </xf>
    <xf numFmtId="188" fontId="4" fillId="0" borderId="9" xfId="49" applyNumberFormat="1" applyFont="1" applyBorder="1" applyAlignment="1">
      <alignment horizontal="center" vertical="center" wrapText="1"/>
      <protection/>
    </xf>
    <xf numFmtId="0" fontId="0" fillId="0" borderId="0" xfId="57" applyFont="1" applyFill="1" applyBorder="1" applyAlignment="1">
      <alignment vertical="center"/>
      <protection/>
    </xf>
    <xf numFmtId="49" fontId="0" fillId="0" borderId="9" xfId="57" applyNumberFormat="1" applyFont="1" applyFill="1" applyBorder="1" applyAlignment="1" applyProtection="1">
      <alignment vertical="center" wrapText="1"/>
      <protection/>
    </xf>
    <xf numFmtId="0" fontId="0" fillId="0" borderId="0" xfId="0" applyFont="1" applyBorder="1" applyAlignment="1">
      <alignment vertical="center"/>
    </xf>
    <xf numFmtId="49" fontId="0" fillId="0" borderId="9" xfId="57" applyNumberFormat="1" applyFont="1" applyFill="1" applyBorder="1" applyAlignment="1" applyProtection="1">
      <alignment horizontal="left" vertical="center" wrapText="1"/>
      <protection/>
    </xf>
    <xf numFmtId="188" fontId="0" fillId="0" borderId="0" xfId="0" applyNumberFormat="1" applyFont="1" applyAlignment="1">
      <alignment horizontal="right" vertical="center"/>
    </xf>
    <xf numFmtId="0" fontId="10" fillId="0" borderId="0" xfId="0" applyFont="1" applyFill="1" applyAlignment="1">
      <alignment vertical="center"/>
    </xf>
    <xf numFmtId="0" fontId="7" fillId="0" borderId="0" xfId="0" applyFont="1" applyFill="1" applyAlignment="1">
      <alignment vertical="center"/>
    </xf>
    <xf numFmtId="0" fontId="4" fillId="0" borderId="9" xfId="0" applyFont="1" applyFill="1" applyBorder="1" applyAlignment="1">
      <alignment horizontal="left" vertical="center" wrapText="1"/>
    </xf>
    <xf numFmtId="184" fontId="4" fillId="0" borderId="9" xfId="0" applyNumberFormat="1" applyFont="1" applyFill="1" applyBorder="1" applyAlignment="1">
      <alignment vertical="center"/>
    </xf>
    <xf numFmtId="192" fontId="4" fillId="0" borderId="9" xfId="0" applyNumberFormat="1" applyFont="1" applyFill="1" applyBorder="1" applyAlignment="1">
      <alignment horizontal="right" vertical="center" wrapText="1"/>
    </xf>
    <xf numFmtId="0" fontId="0" fillId="0" borderId="9" xfId="0" applyFont="1" applyFill="1" applyBorder="1" applyAlignment="1">
      <alignment horizontal="left" vertical="center" indent="1"/>
    </xf>
    <xf numFmtId="184" fontId="0" fillId="0" borderId="9" xfId="0" applyNumberFormat="1" applyFont="1" applyFill="1" applyBorder="1" applyAlignment="1">
      <alignment vertical="center"/>
    </xf>
    <xf numFmtId="192" fontId="0" fillId="0" borderId="9" xfId="0" applyNumberFormat="1" applyFont="1" applyFill="1" applyBorder="1" applyAlignment="1">
      <alignment horizontal="right" vertical="center" wrapText="1"/>
    </xf>
    <xf numFmtId="0" fontId="0" fillId="0" borderId="9" xfId="0" applyFont="1" applyFill="1" applyBorder="1" applyAlignment="1">
      <alignment horizontal="left" vertical="center" wrapText="1" indent="1"/>
    </xf>
    <xf numFmtId="0" fontId="4" fillId="0" borderId="9" xfId="0" applyFont="1" applyFill="1" applyBorder="1" applyAlignment="1">
      <alignment horizontal="left" vertical="center"/>
    </xf>
    <xf numFmtId="1" fontId="4" fillId="0" borderId="9" xfId="0" applyNumberFormat="1" applyFont="1" applyFill="1" applyBorder="1" applyAlignment="1">
      <alignment horizontal="right" vertical="center"/>
    </xf>
    <xf numFmtId="1" fontId="0" fillId="0" borderId="9" xfId="0" applyNumberFormat="1" applyFont="1" applyFill="1" applyBorder="1" applyAlignment="1">
      <alignment horizontal="right" vertical="center"/>
    </xf>
    <xf numFmtId="0" fontId="0" fillId="0" borderId="0" xfId="60" applyFont="1" applyFill="1">
      <alignment/>
      <protection/>
    </xf>
    <xf numFmtId="0" fontId="4" fillId="0" borderId="9" xfId="60" applyNumberFormat="1" applyFont="1" applyFill="1" applyBorder="1" applyAlignment="1" applyProtection="1">
      <alignment horizontal="center" vertical="center"/>
      <protection/>
    </xf>
    <xf numFmtId="3" fontId="0" fillId="0" borderId="9" xfId="60" applyNumberFormat="1" applyFont="1" applyFill="1" applyBorder="1" applyAlignment="1" applyProtection="1">
      <alignment horizontal="left" vertical="center"/>
      <protection/>
    </xf>
    <xf numFmtId="3" fontId="0" fillId="0" borderId="9" xfId="60" applyNumberFormat="1" applyFont="1" applyFill="1" applyBorder="1" applyAlignment="1" applyProtection="1">
      <alignment horizontal="right" vertical="center"/>
      <protection/>
    </xf>
    <xf numFmtId="3" fontId="4" fillId="0" borderId="9" xfId="60" applyNumberFormat="1" applyFont="1" applyFill="1" applyBorder="1" applyAlignment="1" applyProtection="1">
      <alignment horizontal="right" vertical="center"/>
      <protection/>
    </xf>
    <xf numFmtId="3" fontId="0" fillId="0" borderId="0" xfId="60" applyNumberFormat="1" applyFont="1" applyFill="1">
      <alignment/>
      <protection/>
    </xf>
    <xf numFmtId="0" fontId="0" fillId="0" borderId="9" xfId="0" applyFont="1" applyFill="1" applyBorder="1" applyAlignment="1">
      <alignment horizontal="left" vertical="center"/>
    </xf>
    <xf numFmtId="0" fontId="0" fillId="0" borderId="9" xfId="0" applyFont="1" applyFill="1" applyBorder="1" applyAlignment="1">
      <alignment horizontal="right" vertical="center"/>
    </xf>
    <xf numFmtId="3" fontId="0" fillId="0" borderId="9" xfId="6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7" fillId="19" borderId="9" xfId="0" applyFont="1" applyFill="1" applyBorder="1" applyAlignment="1">
      <alignment vertical="center"/>
    </xf>
    <xf numFmtId="184" fontId="7" fillId="0" borderId="9" xfId="0" applyNumberFormat="1" applyFont="1" applyFill="1" applyBorder="1" applyAlignment="1">
      <alignment vertical="center"/>
    </xf>
    <xf numFmtId="1" fontId="4" fillId="0" borderId="9" xfId="0" applyNumberFormat="1" applyFont="1" applyFill="1" applyBorder="1" applyAlignment="1">
      <alignment vertical="center" wrapText="1"/>
    </xf>
    <xf numFmtId="0" fontId="4" fillId="0" borderId="9" xfId="0" applyFont="1" applyFill="1" applyBorder="1" applyAlignment="1">
      <alignment vertical="center" wrapText="1"/>
    </xf>
    <xf numFmtId="192" fontId="4" fillId="0" borderId="9" xfId="0" applyNumberFormat="1" applyFont="1" applyFill="1" applyBorder="1" applyAlignment="1">
      <alignment vertical="center" wrapText="1"/>
    </xf>
    <xf numFmtId="0" fontId="0" fillId="0" borderId="9" xfId="0" applyFont="1" applyFill="1" applyBorder="1" applyAlignment="1">
      <alignment vertical="center" wrapText="1"/>
    </xf>
    <xf numFmtId="192" fontId="0" fillId="0" borderId="9" xfId="0" applyNumberFormat="1" applyFont="1" applyFill="1" applyBorder="1" applyAlignment="1">
      <alignment vertical="center" wrapText="1"/>
    </xf>
    <xf numFmtId="1" fontId="0" fillId="0" borderId="9" xfId="0" applyNumberFormat="1" applyFont="1" applyFill="1" applyBorder="1" applyAlignment="1">
      <alignment vertical="center" wrapText="1"/>
    </xf>
    <xf numFmtId="184" fontId="0" fillId="0" borderId="9" xfId="0" applyNumberFormat="1" applyFont="1" applyFill="1" applyBorder="1" applyAlignment="1">
      <alignment horizontal="right" vertical="center"/>
    </xf>
    <xf numFmtId="0" fontId="0" fillId="0" borderId="9" xfId="0" applyFont="1" applyFill="1" applyBorder="1" applyAlignment="1">
      <alignment horizontal="left" vertical="center" indent="1"/>
    </xf>
    <xf numFmtId="0" fontId="7" fillId="20" borderId="9" xfId="0" applyFont="1" applyFill="1" applyBorder="1" applyAlignment="1">
      <alignment vertical="center"/>
    </xf>
    <xf numFmtId="0" fontId="7" fillId="20" borderId="9" xfId="0" applyFont="1" applyFill="1" applyBorder="1" applyAlignment="1">
      <alignment horizontal="left" vertical="center"/>
    </xf>
    <xf numFmtId="193" fontId="8" fillId="0" borderId="9" xfId="0" applyNumberFormat="1" applyFont="1" applyFill="1" applyBorder="1" applyAlignment="1">
      <alignment horizontal="right" vertical="center"/>
    </xf>
    <xf numFmtId="0" fontId="4" fillId="0" borderId="14" xfId="45" applyFont="1" applyFill="1" applyBorder="1" applyAlignment="1">
      <alignment horizontal="center" vertical="center" wrapText="1"/>
      <protection/>
    </xf>
    <xf numFmtId="0" fontId="4" fillId="0" borderId="9" xfId="45" applyFont="1" applyFill="1" applyBorder="1" applyAlignment="1">
      <alignment horizontal="center" vertical="center"/>
      <protection/>
    </xf>
    <xf numFmtId="0" fontId="4" fillId="0" borderId="14" xfId="45" applyFont="1" applyFill="1" applyBorder="1" applyAlignment="1">
      <alignment horizontal="left" vertical="center" wrapText="1"/>
      <protection/>
    </xf>
    <xf numFmtId="3" fontId="0" fillId="0" borderId="9" xfId="45" applyNumberFormat="1" applyFont="1" applyFill="1" applyBorder="1" applyAlignment="1">
      <alignment horizontal="left" vertical="center" wrapText="1" indent="1"/>
      <protection/>
    </xf>
    <xf numFmtId="0" fontId="4" fillId="0" borderId="9" xfId="45" applyFont="1" applyFill="1" applyBorder="1" applyAlignment="1">
      <alignment horizontal="left" vertical="center" wrapText="1"/>
      <protection/>
    </xf>
    <xf numFmtId="185" fontId="7" fillId="0" borderId="9" xfId="0" applyNumberFormat="1" applyFont="1" applyFill="1" applyBorder="1" applyAlignment="1">
      <alignment horizontal="right" vertical="center"/>
    </xf>
    <xf numFmtId="0" fontId="51" fillId="0" borderId="9" xfId="0" applyFont="1" applyBorder="1" applyAlignment="1" applyProtection="1">
      <alignment vertical="center" wrapText="1"/>
      <protection locked="0"/>
    </xf>
    <xf numFmtId="3" fontId="4" fillId="0" borderId="11" xfId="45" applyNumberFormat="1" applyFont="1" applyFill="1" applyBorder="1" applyAlignment="1">
      <alignment horizontal="left" vertical="center" wrapText="1"/>
      <protection/>
    </xf>
    <xf numFmtId="49" fontId="4" fillId="0" borderId="9" xfId="45" applyNumberFormat="1" applyFont="1" applyFill="1" applyBorder="1" applyAlignment="1">
      <alignment vertical="center" wrapText="1"/>
      <protection/>
    </xf>
    <xf numFmtId="3" fontId="10" fillId="0" borderId="9" xfId="0" applyNumberFormat="1" applyFont="1" applyFill="1" applyBorder="1" applyAlignment="1" applyProtection="1">
      <alignment vertical="center"/>
      <protection locked="0"/>
    </xf>
    <xf numFmtId="0" fontId="34" fillId="0" borderId="0" xfId="0" applyFont="1" applyFill="1" applyAlignment="1">
      <alignment vertical="center"/>
    </xf>
    <xf numFmtId="0" fontId="4" fillId="0" borderId="9" xfId="0" applyFont="1" applyFill="1" applyBorder="1" applyAlignment="1">
      <alignment horizontal="center" vertical="center"/>
    </xf>
    <xf numFmtId="3" fontId="7" fillId="20" borderId="9" xfId="0" applyNumberFormat="1" applyFont="1" applyFill="1" applyBorder="1" applyAlignment="1" applyProtection="1">
      <alignment vertical="center"/>
      <protection/>
    </xf>
    <xf numFmtId="0" fontId="0" fillId="20" borderId="0" xfId="0" applyFont="1" applyFill="1" applyAlignment="1">
      <alignment vertical="center"/>
    </xf>
    <xf numFmtId="3" fontId="7" fillId="20" borderId="9" xfId="0" applyNumberFormat="1" applyFont="1" applyFill="1" applyBorder="1" applyAlignment="1" applyProtection="1">
      <alignment horizontal="left" vertical="center"/>
      <protection/>
    </xf>
    <xf numFmtId="3" fontId="52" fillId="20" borderId="9" xfId="0" applyNumberFormat="1" applyFont="1" applyFill="1" applyBorder="1" applyAlignment="1" applyProtection="1">
      <alignment vertical="center"/>
      <protection/>
    </xf>
    <xf numFmtId="3" fontId="51" fillId="20" borderId="9" xfId="0" applyNumberFormat="1" applyFont="1" applyFill="1" applyBorder="1" applyAlignment="1" applyProtection="1">
      <alignment horizontal="left" vertical="center"/>
      <protection/>
    </xf>
    <xf numFmtId="0" fontId="52" fillId="0" borderId="9" xfId="0" applyFont="1" applyFill="1" applyBorder="1" applyAlignment="1">
      <alignment vertical="center"/>
    </xf>
    <xf numFmtId="3" fontId="51" fillId="20" borderId="9" xfId="0" applyNumberFormat="1" applyFont="1" applyFill="1" applyBorder="1" applyAlignment="1" applyProtection="1">
      <alignment vertical="center"/>
      <protection/>
    </xf>
    <xf numFmtId="3" fontId="51" fillId="0" borderId="9" xfId="0" applyNumberFormat="1" applyFont="1" applyFill="1" applyBorder="1" applyAlignment="1" applyProtection="1">
      <alignment vertical="center"/>
      <protection/>
    </xf>
    <xf numFmtId="0" fontId="51" fillId="0" borderId="9" xfId="0" applyFont="1" applyBorder="1" applyAlignment="1">
      <alignment horizontal="left" vertical="center"/>
    </xf>
    <xf numFmtId="0" fontId="53" fillId="0" borderId="9" xfId="47" applyFont="1" applyFill="1" applyBorder="1" applyAlignment="1">
      <alignment vertical="center" wrapText="1"/>
      <protection/>
    </xf>
    <xf numFmtId="0" fontId="10" fillId="0" borderId="9" xfId="0" applyFont="1" applyFill="1" applyBorder="1" applyAlignment="1">
      <alignment vertical="center"/>
    </xf>
    <xf numFmtId="1" fontId="7" fillId="0" borderId="9" xfId="0" applyNumberFormat="1" applyFont="1" applyFill="1" applyBorder="1" applyAlignment="1" applyProtection="1">
      <alignment vertical="center"/>
      <protection locked="0"/>
    </xf>
    <xf numFmtId="185" fontId="54" fillId="21" borderId="0" xfId="0" applyNumberFormat="1" applyFont="1" applyFill="1" applyAlignment="1">
      <alignment horizontal="left" vertical="center"/>
    </xf>
    <xf numFmtId="185" fontId="54" fillId="0" borderId="0" xfId="0" applyNumberFormat="1" applyFont="1" applyFill="1" applyAlignment="1">
      <alignment horizontal="left" vertical="center"/>
    </xf>
    <xf numFmtId="0" fontId="10" fillId="20" borderId="9" xfId="0" applyFont="1" applyFill="1" applyBorder="1" applyAlignment="1">
      <alignment vertical="center"/>
    </xf>
    <xf numFmtId="0" fontId="10" fillId="0" borderId="9" xfId="0" applyFont="1" applyFill="1" applyBorder="1" applyAlignment="1">
      <alignment horizontal="right" vertical="center"/>
    </xf>
    <xf numFmtId="0" fontId="0" fillId="0" borderId="0" xfId="0" applyFill="1" applyAlignment="1">
      <alignment vertical="center"/>
    </xf>
    <xf numFmtId="0" fontId="10" fillId="0" borderId="13" xfId="0" applyFont="1" applyFill="1" applyBorder="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188" fontId="4" fillId="0" borderId="0" xfId="56" applyNumberFormat="1" applyFont="1" applyFill="1" applyAlignment="1" applyProtection="1">
      <alignment vertical="center" wrapText="1"/>
      <protection/>
    </xf>
    <xf numFmtId="187" fontId="8" fillId="0" borderId="0" xfId="56" applyNumberFormat="1" applyFont="1" applyFill="1" applyAlignment="1">
      <alignment horizontal="right" vertical="center"/>
      <protection/>
    </xf>
    <xf numFmtId="187" fontId="32" fillId="0" borderId="0" xfId="56" applyNumberFormat="1" applyFont="1" applyFill="1" applyAlignment="1">
      <alignment horizontal="right"/>
      <protection/>
    </xf>
    <xf numFmtId="188" fontId="32" fillId="0" borderId="0" xfId="56" applyNumberFormat="1" applyFont="1" applyFill="1">
      <alignment/>
      <protection/>
    </xf>
    <xf numFmtId="188" fontId="8" fillId="0" borderId="0" xfId="56" applyNumberFormat="1" applyFont="1" applyFill="1" applyAlignment="1" applyProtection="1">
      <alignment vertical="center" wrapText="1"/>
      <protection/>
    </xf>
    <xf numFmtId="0" fontId="4" fillId="0" borderId="9" xfId="0" applyFont="1" applyFill="1" applyBorder="1" applyAlignment="1">
      <alignment horizontal="center" vertical="center" wrapText="1"/>
    </xf>
    <xf numFmtId="187" fontId="4" fillId="0" borderId="9" xfId="0" applyNumberFormat="1" applyFont="1" applyFill="1" applyBorder="1" applyAlignment="1">
      <alignment horizontal="center" vertical="center" wrapText="1"/>
    </xf>
    <xf numFmtId="193" fontId="4" fillId="0" borderId="9" xfId="56" applyNumberFormat="1" applyFont="1" applyFill="1" applyBorder="1" applyAlignment="1" applyProtection="1">
      <alignment horizontal="center" vertical="center"/>
      <protection/>
    </xf>
    <xf numFmtId="187" fontId="4" fillId="0" borderId="9" xfId="53" applyNumberFormat="1" applyFont="1" applyFill="1" applyBorder="1" applyAlignment="1" applyProtection="1">
      <alignment horizontal="right" vertical="center"/>
      <protection/>
    </xf>
    <xf numFmtId="193" fontId="4" fillId="0" borderId="9" xfId="56" applyNumberFormat="1" applyFont="1" applyFill="1" applyBorder="1" applyAlignment="1" applyProtection="1">
      <alignment horizontal="left" vertical="center"/>
      <protection/>
    </xf>
    <xf numFmtId="188" fontId="37" fillId="0" borderId="0" xfId="56" applyNumberFormat="1" applyFont="1" applyFill="1">
      <alignment/>
      <protection/>
    </xf>
    <xf numFmtId="193" fontId="0" fillId="0" borderId="9" xfId="56" applyNumberFormat="1" applyFont="1" applyFill="1" applyBorder="1" applyAlignment="1" applyProtection="1">
      <alignment horizontal="left" vertical="center"/>
      <protection/>
    </xf>
    <xf numFmtId="187" fontId="0" fillId="0" borderId="9" xfId="53" applyNumberFormat="1" applyFont="1" applyFill="1" applyBorder="1" applyAlignment="1" applyProtection="1">
      <alignment horizontal="right" vertical="center"/>
      <protection/>
    </xf>
    <xf numFmtId="0" fontId="7" fillId="0" borderId="9" xfId="0" applyFont="1" applyFill="1" applyBorder="1" applyAlignment="1">
      <alignment vertical="center"/>
    </xf>
    <xf numFmtId="193" fontId="0" fillId="0" borderId="9" xfId="56" applyNumberFormat="1" applyFont="1" applyFill="1" applyBorder="1" applyAlignment="1">
      <alignment vertical="center"/>
      <protection/>
    </xf>
    <xf numFmtId="187" fontId="0" fillId="0" borderId="9" xfId="56" applyNumberFormat="1" applyFont="1" applyFill="1" applyBorder="1" applyAlignment="1">
      <alignment horizontal="right" vertical="center"/>
      <protection/>
    </xf>
    <xf numFmtId="193" fontId="4" fillId="0" borderId="9" xfId="56" applyNumberFormat="1" applyFont="1" applyFill="1" applyBorder="1" applyAlignment="1">
      <alignment vertical="center"/>
      <protection/>
    </xf>
    <xf numFmtId="187" fontId="4" fillId="0" borderId="9" xfId="56" applyNumberFormat="1" applyFont="1" applyFill="1" applyBorder="1" applyAlignment="1">
      <alignment horizontal="right" vertical="center"/>
      <protection/>
    </xf>
    <xf numFmtId="188" fontId="0" fillId="0" borderId="0" xfId="56" applyNumberFormat="1" applyFont="1" applyFill="1">
      <alignment/>
      <protection/>
    </xf>
    <xf numFmtId="187" fontId="0" fillId="0" borderId="0" xfId="56" applyNumberFormat="1" applyFont="1" applyFill="1" applyAlignment="1">
      <alignment horizontal="right"/>
      <protection/>
    </xf>
    <xf numFmtId="193" fontId="0" fillId="0" borderId="9" xfId="56" applyNumberFormat="1" applyFont="1" applyFill="1" applyBorder="1" applyAlignment="1" applyProtection="1">
      <alignment horizontal="left" vertical="center"/>
      <protection/>
    </xf>
    <xf numFmtId="193" fontId="54" fillId="0" borderId="9" xfId="56" applyNumberFormat="1" applyFont="1" applyFill="1" applyBorder="1" applyAlignment="1" applyProtection="1">
      <alignment horizontal="left" vertical="center"/>
      <protection/>
    </xf>
    <xf numFmtId="187" fontId="54" fillId="0" borderId="9" xfId="53" applyNumberFormat="1" applyFont="1" applyFill="1" applyBorder="1" applyAlignment="1" applyProtection="1">
      <alignment horizontal="right" vertical="center"/>
      <protection/>
    </xf>
    <xf numFmtId="188" fontId="55" fillId="0" borderId="0" xfId="56" applyNumberFormat="1" applyFont="1" applyFill="1">
      <alignment/>
      <protection/>
    </xf>
    <xf numFmtId="193" fontId="0" fillId="0" borderId="9" xfId="56" applyNumberFormat="1" applyFont="1" applyFill="1" applyBorder="1" applyAlignment="1" applyProtection="1">
      <alignment horizontal="left" vertical="center"/>
      <protection/>
    </xf>
    <xf numFmtId="0" fontId="51" fillId="20" borderId="9" xfId="0" applyFont="1" applyFill="1" applyBorder="1" applyAlignment="1">
      <alignment vertical="center"/>
    </xf>
    <xf numFmtId="193" fontId="4" fillId="0" borderId="9" xfId="56" applyNumberFormat="1" applyFont="1" applyFill="1" applyBorder="1" applyAlignment="1" applyProtection="1">
      <alignment horizontal="left" vertical="center"/>
      <protection/>
    </xf>
    <xf numFmtId="187" fontId="4" fillId="0" borderId="9" xfId="53" applyNumberFormat="1" applyFont="1" applyFill="1" applyBorder="1" applyAlignment="1" applyProtection="1">
      <alignment horizontal="right" vertical="center"/>
      <protection/>
    </xf>
    <xf numFmtId="193" fontId="0" fillId="0" borderId="9" xfId="56" applyNumberFormat="1" applyFont="1" applyFill="1" applyBorder="1" applyAlignment="1">
      <alignment vertical="center"/>
      <protection/>
    </xf>
    <xf numFmtId="193" fontId="4" fillId="0" borderId="9" xfId="56" applyNumberFormat="1" applyFont="1" applyFill="1" applyBorder="1" applyAlignment="1">
      <alignment vertical="center"/>
      <protection/>
    </xf>
    <xf numFmtId="193" fontId="56" fillId="0" borderId="9" xfId="56" applyNumberFormat="1" applyFont="1" applyFill="1" applyBorder="1" applyAlignment="1" applyProtection="1">
      <alignment horizontal="left" vertical="center"/>
      <protection/>
    </xf>
    <xf numFmtId="187" fontId="56" fillId="0" borderId="9" xfId="53" applyNumberFormat="1" applyFont="1" applyFill="1" applyBorder="1" applyAlignment="1" applyProtection="1">
      <alignment horizontal="right" vertical="center"/>
      <protection/>
    </xf>
    <xf numFmtId="188" fontId="57" fillId="0" borderId="0" xfId="56" applyNumberFormat="1" applyFont="1" applyFill="1">
      <alignment/>
      <protection/>
    </xf>
    <xf numFmtId="193" fontId="0" fillId="0" borderId="9" xfId="57" applyNumberFormat="1" applyFont="1" applyFill="1" applyBorder="1" applyAlignment="1" applyProtection="1">
      <alignment horizontal="right" vertical="center" wrapText="1"/>
      <protection/>
    </xf>
    <xf numFmtId="193" fontId="0" fillId="0" borderId="9" xfId="57" applyNumberFormat="1" applyFont="1" applyFill="1" applyBorder="1" applyAlignment="1" applyProtection="1">
      <alignment horizontal="right" vertical="center" wrapText="1"/>
      <protection/>
    </xf>
    <xf numFmtId="49" fontId="0" fillId="0" borderId="9" xfId="57" applyNumberFormat="1" applyFont="1" applyFill="1" applyBorder="1" applyAlignment="1" applyProtection="1">
      <alignment vertical="center" wrapText="1"/>
      <protection/>
    </xf>
    <xf numFmtId="0" fontId="0" fillId="0" borderId="0" xfId="0" applyAlignment="1">
      <alignment/>
    </xf>
    <xf numFmtId="0" fontId="41" fillId="4" borderId="0" xfId="0" applyNumberFormat="1" applyFont="1" applyFill="1" applyBorder="1" applyAlignment="1" applyProtection="1">
      <alignment vertical="center"/>
      <protection/>
    </xf>
    <xf numFmtId="0" fontId="8" fillId="4" borderId="0" xfId="0" applyNumberFormat="1" applyFont="1" applyFill="1" applyBorder="1" applyAlignment="1" applyProtection="1">
      <alignment/>
      <protection/>
    </xf>
    <xf numFmtId="0" fontId="5" fillId="4" borderId="15" xfId="0" applyNumberFormat="1" applyFont="1" applyFill="1" applyBorder="1" applyAlignment="1" applyProtection="1">
      <alignment vertical="center"/>
      <protection/>
    </xf>
    <xf numFmtId="0" fontId="41" fillId="4" borderId="15" xfId="0" applyNumberFormat="1" applyFont="1" applyFill="1" applyBorder="1" applyAlignment="1" applyProtection="1">
      <alignment vertical="center"/>
      <protection/>
    </xf>
    <xf numFmtId="0" fontId="41" fillId="4" borderId="10" xfId="0" applyNumberFormat="1" applyFont="1" applyFill="1" applyBorder="1" applyAlignment="1" applyProtection="1">
      <alignment vertical="center"/>
      <protection/>
    </xf>
    <xf numFmtId="0" fontId="8" fillId="4" borderId="10" xfId="0" applyNumberFormat="1" applyFont="1" applyFill="1" applyBorder="1" applyAlignment="1" applyProtection="1">
      <alignment/>
      <protection/>
    </xf>
    <xf numFmtId="0" fontId="5" fillId="4" borderId="15" xfId="0" applyNumberFormat="1" applyFont="1" applyFill="1" applyBorder="1" applyAlignment="1" applyProtection="1">
      <alignment horizontal="right" vertical="center"/>
      <protection/>
    </xf>
    <xf numFmtId="0" fontId="5" fillId="4" borderId="10" xfId="0" applyNumberFormat="1" applyFont="1" applyFill="1" applyBorder="1" applyAlignment="1" applyProtection="1">
      <alignment horizontal="right" vertical="center"/>
      <protection/>
    </xf>
    <xf numFmtId="0" fontId="42" fillId="4" borderId="12" xfId="0" applyNumberFormat="1" applyFont="1" applyFill="1" applyBorder="1" applyAlignment="1" applyProtection="1">
      <alignment horizontal="center" vertical="center"/>
      <protection/>
    </xf>
    <xf numFmtId="0" fontId="42" fillId="4" borderId="16" xfId="0" applyNumberFormat="1" applyFont="1" applyFill="1" applyBorder="1" applyAlignment="1" applyProtection="1">
      <alignment horizontal="center" vertical="center" wrapText="1"/>
      <protection/>
    </xf>
    <xf numFmtId="0" fontId="42" fillId="4" borderId="9" xfId="0" applyNumberFormat="1" applyFont="1" applyFill="1" applyBorder="1" applyAlignment="1" applyProtection="1">
      <alignment horizontal="center" vertical="center" wrapText="1"/>
      <protection/>
    </xf>
    <xf numFmtId="0" fontId="42" fillId="4" borderId="17" xfId="0" applyNumberFormat="1" applyFont="1" applyFill="1" applyBorder="1" applyAlignment="1" applyProtection="1">
      <alignment horizontal="center" vertical="center" wrapText="1"/>
      <protection/>
    </xf>
    <xf numFmtId="0" fontId="42" fillId="4" borderId="12" xfId="0" applyNumberFormat="1" applyFont="1" applyFill="1" applyBorder="1" applyAlignment="1" applyProtection="1">
      <alignment horizontal="center" vertical="center" wrapText="1"/>
      <protection/>
    </xf>
    <xf numFmtId="0" fontId="8" fillId="0" borderId="0" xfId="0" applyFont="1" applyAlignment="1">
      <alignment/>
    </xf>
    <xf numFmtId="0" fontId="42" fillId="4" borderId="18" xfId="0" applyNumberFormat="1" applyFont="1" applyFill="1" applyBorder="1" applyAlignment="1" applyProtection="1">
      <alignment horizontal="left" vertical="center"/>
      <protection/>
    </xf>
    <xf numFmtId="0" fontId="42" fillId="4" borderId="12" xfId="0" applyNumberFormat="1" applyFont="1" applyFill="1" applyBorder="1" applyAlignment="1" applyProtection="1">
      <alignment horizontal="left" vertical="center"/>
      <protection/>
    </xf>
    <xf numFmtId="0" fontId="42" fillId="4" borderId="12" xfId="0" applyNumberFormat="1" applyFont="1" applyFill="1" applyBorder="1" applyAlignment="1" applyProtection="1">
      <alignment vertical="center"/>
      <protection/>
    </xf>
    <xf numFmtId="0" fontId="8" fillId="0" borderId="0" xfId="0" applyNumberFormat="1" applyFont="1" applyFill="1" applyBorder="1" applyAlignment="1" applyProtection="1">
      <alignment/>
      <protection/>
    </xf>
    <xf numFmtId="0" fontId="42" fillId="0" borderId="0" xfId="0" applyNumberFormat="1" applyFont="1" applyFill="1" applyBorder="1" applyAlignment="1" applyProtection="1">
      <alignment vertical="center"/>
      <protection/>
    </xf>
    <xf numFmtId="0" fontId="5" fillId="4" borderId="19" xfId="0" applyNumberFormat="1" applyFont="1" applyFill="1" applyBorder="1" applyAlignment="1" applyProtection="1">
      <alignment horizontal="right" vertical="center"/>
      <protection/>
    </xf>
    <xf numFmtId="0" fontId="42" fillId="4" borderId="12" xfId="0" applyNumberFormat="1" applyFont="1" applyFill="1" applyBorder="1" applyAlignment="1" applyProtection="1">
      <alignment horizontal="right" vertical="center"/>
      <protection/>
    </xf>
    <xf numFmtId="49" fontId="43" fillId="0" borderId="0" xfId="47" applyNumberFormat="1" applyFont="1" applyAlignment="1">
      <alignment/>
      <protection/>
    </xf>
    <xf numFmtId="0" fontId="43" fillId="0" borderId="0" xfId="47" applyFont="1" applyAlignment="1">
      <alignment/>
      <protection/>
    </xf>
    <xf numFmtId="0" fontId="43" fillId="0" borderId="0" xfId="47" applyFont="1" applyAlignment="1">
      <alignment horizontal="right"/>
      <protection/>
    </xf>
    <xf numFmtId="193" fontId="0" fillId="0" borderId="9" xfId="57" applyNumberFormat="1" applyFont="1" applyFill="1" applyBorder="1" applyAlignment="1" applyProtection="1">
      <alignment horizontal="right" vertical="center" wrapText="1"/>
      <protection/>
    </xf>
    <xf numFmtId="0" fontId="51" fillId="0" borderId="9" xfId="0" applyFont="1" applyBorder="1" applyAlignment="1" applyProtection="1">
      <alignment vertical="center" wrapText="1"/>
      <protection locked="0"/>
    </xf>
    <xf numFmtId="3" fontId="0" fillId="0" borderId="11" xfId="45" applyNumberFormat="1" applyFont="1" applyFill="1" applyBorder="1" applyAlignment="1">
      <alignment horizontal="left" vertical="center" wrapText="1" indent="1"/>
      <protection/>
    </xf>
    <xf numFmtId="49" fontId="4" fillId="0" borderId="9" xfId="45" applyNumberFormat="1" applyFont="1" applyFill="1" applyBorder="1" applyAlignment="1">
      <alignment vertical="center" wrapText="1"/>
      <protection/>
    </xf>
    <xf numFmtId="0" fontId="0" fillId="0" borderId="9" xfId="0" applyFont="1" applyFill="1" applyBorder="1" applyAlignment="1">
      <alignment horizontal="left" vertical="center"/>
    </xf>
    <xf numFmtId="0" fontId="0" fillId="0" borderId="9" xfId="0" applyFont="1" applyFill="1" applyBorder="1" applyAlignment="1">
      <alignment vertical="center"/>
    </xf>
    <xf numFmtId="3" fontId="7" fillId="20" borderId="9" xfId="0" applyNumberFormat="1" applyFont="1" applyFill="1" applyBorder="1" applyAlignment="1" applyProtection="1">
      <alignment horizontal="left" vertical="center"/>
      <protection/>
    </xf>
    <xf numFmtId="3" fontId="7" fillId="20" borderId="9" xfId="0" applyNumberFormat="1" applyFont="1" applyFill="1" applyBorder="1" applyAlignment="1" applyProtection="1">
      <alignment vertical="center"/>
      <protection/>
    </xf>
    <xf numFmtId="0" fontId="0" fillId="0" borderId="9" xfId="0" applyFont="1" applyFill="1" applyBorder="1" applyAlignment="1">
      <alignment vertical="center"/>
    </xf>
    <xf numFmtId="191" fontId="0" fillId="0" borderId="9" xfId="0" applyNumberFormat="1" applyFont="1" applyFill="1" applyBorder="1" applyAlignment="1" applyProtection="1">
      <alignment horizontal="left" vertical="center"/>
      <protection locked="0"/>
    </xf>
    <xf numFmtId="184" fontId="0" fillId="0" borderId="9" xfId="0" applyNumberFormat="1" applyFont="1" applyFill="1" applyBorder="1" applyAlignment="1" applyProtection="1">
      <alignment horizontal="left" vertical="center"/>
      <protection locked="0"/>
    </xf>
    <xf numFmtId="0" fontId="0" fillId="0" borderId="9" xfId="0" applyFont="1" applyBorder="1" applyAlignment="1">
      <alignment vertical="center"/>
    </xf>
    <xf numFmtId="0" fontId="4" fillId="0" borderId="9" xfId="0" applyFont="1" applyFill="1" applyBorder="1" applyAlignment="1">
      <alignment horizontal="distributed" vertical="center"/>
    </xf>
    <xf numFmtId="0" fontId="4" fillId="0" borderId="9" xfId="0" applyFont="1" applyFill="1" applyBorder="1" applyAlignment="1">
      <alignment horizontal="right" vertical="center"/>
    </xf>
    <xf numFmtId="0" fontId="58" fillId="0" borderId="9" xfId="47" applyFont="1" applyFill="1" applyBorder="1" applyAlignment="1">
      <alignment vertical="center" wrapText="1"/>
      <protection/>
    </xf>
    <xf numFmtId="0" fontId="58" fillId="20" borderId="9" xfId="47" applyFont="1" applyFill="1" applyBorder="1" applyAlignment="1">
      <alignment vertical="center" wrapText="1"/>
      <protection/>
    </xf>
    <xf numFmtId="0" fontId="7" fillId="20" borderId="9" xfId="47" applyFont="1" applyFill="1" applyBorder="1" applyAlignment="1">
      <alignment vertical="center" wrapText="1"/>
      <protection/>
    </xf>
    <xf numFmtId="185" fontId="7" fillId="20" borderId="9" xfId="0" applyNumberFormat="1" applyFont="1" applyFill="1" applyBorder="1" applyAlignment="1" applyProtection="1">
      <alignment vertical="center"/>
      <protection locked="0"/>
    </xf>
    <xf numFmtId="0" fontId="0" fillId="20" borderId="9" xfId="0" applyFont="1" applyFill="1" applyBorder="1" applyAlignment="1">
      <alignment vertical="center"/>
    </xf>
    <xf numFmtId="0" fontId="0" fillId="0" borderId="9" xfId="59" applyFont="1" applyFill="1" applyBorder="1" applyAlignment="1">
      <alignment horizontal="center" vertical="center"/>
      <protection/>
    </xf>
    <xf numFmtId="184" fontId="7" fillId="0" borderId="9" xfId="0" applyNumberFormat="1" applyFont="1" applyFill="1" applyBorder="1" applyAlignment="1" applyProtection="1">
      <alignment horizontal="left" vertical="center"/>
      <protection locked="0"/>
    </xf>
    <xf numFmtId="191" fontId="7" fillId="0" borderId="9" xfId="0" applyNumberFormat="1" applyFont="1" applyFill="1" applyBorder="1" applyAlignment="1" applyProtection="1">
      <alignment horizontal="left" vertical="center"/>
      <protection locked="0"/>
    </xf>
    <xf numFmtId="185" fontId="51" fillId="0" borderId="9" xfId="0" applyNumberFormat="1" applyFont="1" applyFill="1" applyBorder="1" applyAlignment="1">
      <alignment vertical="center"/>
    </xf>
    <xf numFmtId="0" fontId="7" fillId="0" borderId="0" xfId="0" applyNumberFormat="1" applyFont="1" applyFill="1" applyAlignment="1">
      <alignment/>
    </xf>
    <xf numFmtId="0" fontId="0" fillId="0" borderId="0" xfId="0" applyFont="1" applyFill="1" applyAlignment="1">
      <alignment vertical="center"/>
    </xf>
    <xf numFmtId="189" fontId="7" fillId="0" borderId="9" xfId="0" applyNumberFormat="1" applyFont="1" applyFill="1" applyBorder="1" applyAlignment="1">
      <alignment vertical="center"/>
    </xf>
    <xf numFmtId="49" fontId="7" fillId="0" borderId="0" xfId="0" applyNumberFormat="1" applyFont="1" applyFill="1" applyAlignment="1">
      <alignment/>
    </xf>
    <xf numFmtId="184" fontId="7" fillId="0" borderId="13" xfId="0" applyNumberFormat="1" applyFont="1" applyFill="1" applyBorder="1" applyAlignment="1" applyProtection="1">
      <alignment horizontal="left" vertical="center"/>
      <protection locked="0"/>
    </xf>
    <xf numFmtId="191" fontId="7" fillId="0" borderId="13" xfId="0" applyNumberFormat="1" applyFont="1" applyFill="1" applyBorder="1" applyAlignment="1" applyProtection="1">
      <alignment horizontal="left" vertical="center"/>
      <protection locked="0"/>
    </xf>
    <xf numFmtId="184" fontId="51" fillId="0" borderId="9" xfId="0" applyNumberFormat="1" applyFont="1" applyFill="1" applyBorder="1" applyAlignment="1" applyProtection="1">
      <alignment horizontal="left" vertical="center"/>
      <protection locked="0"/>
    </xf>
    <xf numFmtId="0" fontId="7" fillId="0" borderId="13" xfId="0" applyFont="1" applyFill="1" applyBorder="1" applyAlignment="1">
      <alignment vertical="center"/>
    </xf>
    <xf numFmtId="185" fontId="7" fillId="0" borderId="9" xfId="0" applyNumberFormat="1" applyFont="1" applyFill="1" applyBorder="1" applyAlignment="1" applyProtection="1">
      <alignment vertical="center"/>
      <protection locked="0"/>
    </xf>
    <xf numFmtId="191" fontId="51" fillId="0" borderId="9" xfId="0" applyNumberFormat="1" applyFont="1" applyFill="1" applyBorder="1" applyAlignment="1" applyProtection="1">
      <alignment horizontal="left" vertical="center"/>
      <protection locked="0"/>
    </xf>
    <xf numFmtId="0" fontId="51" fillId="0" borderId="9" xfId="0" applyFont="1" applyFill="1" applyBorder="1" applyAlignment="1">
      <alignment vertical="center"/>
    </xf>
    <xf numFmtId="49" fontId="51" fillId="0" borderId="0" xfId="0" applyNumberFormat="1" applyFont="1" applyFill="1" applyAlignment="1">
      <alignment/>
    </xf>
    <xf numFmtId="0" fontId="54" fillId="0" borderId="0" xfId="0" applyFont="1" applyFill="1" applyAlignment="1">
      <alignment/>
    </xf>
    <xf numFmtId="0" fontId="54" fillId="0" borderId="0" xfId="0" applyFont="1" applyFill="1" applyAlignment="1">
      <alignment vertical="center"/>
    </xf>
    <xf numFmtId="0" fontId="51" fillId="0" borderId="9" xfId="0" applyFont="1" applyFill="1" applyBorder="1" applyAlignment="1">
      <alignment horizontal="left" vertical="center"/>
    </xf>
    <xf numFmtId="0" fontId="51" fillId="0" borderId="20" xfId="0" applyFont="1" applyFill="1" applyBorder="1" applyAlignment="1">
      <alignment vertical="center"/>
    </xf>
    <xf numFmtId="0" fontId="7" fillId="0" borderId="20" xfId="0" applyFont="1" applyFill="1" applyBorder="1" applyAlignment="1">
      <alignment vertical="center"/>
    </xf>
    <xf numFmtId="0" fontId="51" fillId="0" borderId="0" xfId="0" applyFont="1" applyFill="1" applyAlignment="1">
      <alignment vertical="center"/>
    </xf>
    <xf numFmtId="185" fontId="0" fillId="0" borderId="0" xfId="0" applyNumberFormat="1" applyFont="1" applyFill="1" applyAlignment="1">
      <alignment vertical="center"/>
    </xf>
    <xf numFmtId="185" fontId="51" fillId="0" borderId="0" xfId="0" applyNumberFormat="1" applyFont="1" applyFill="1" applyBorder="1" applyAlignment="1">
      <alignment vertical="center" wrapText="1"/>
    </xf>
    <xf numFmtId="0" fontId="0" fillId="0" borderId="9" xfId="0" applyNumberFormat="1" applyFont="1" applyBorder="1" applyAlignment="1">
      <alignment horizontal="right" vertical="center" wrapText="1"/>
    </xf>
    <xf numFmtId="185" fontId="5" fillId="0" borderId="9" xfId="0" applyNumberFormat="1" applyFont="1" applyFill="1" applyBorder="1" applyAlignment="1" applyProtection="1">
      <alignment horizontal="right" vertical="center" wrapText="1"/>
      <protection/>
    </xf>
    <xf numFmtId="0" fontId="12" fillId="0" borderId="0" xfId="60" applyNumberFormat="1" applyFont="1" applyFill="1" applyAlignment="1" applyProtection="1">
      <alignment horizontal="center" vertical="center"/>
      <protection/>
    </xf>
    <xf numFmtId="0" fontId="0" fillId="0" borderId="0" xfId="60" applyNumberFormat="1" applyFont="1" applyFill="1" applyAlignment="1" applyProtection="1">
      <alignment horizontal="right" vertical="center"/>
      <protection/>
    </xf>
    <xf numFmtId="0" fontId="9" fillId="0" borderId="0" xfId="0" applyFont="1" applyFill="1" applyAlignment="1">
      <alignment horizontal="center"/>
    </xf>
    <xf numFmtId="0" fontId="10" fillId="0" borderId="2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0" xfId="0" applyFont="1" applyFill="1" applyAlignment="1">
      <alignment horizontal="center" vertical="center" wrapText="1"/>
    </xf>
    <xf numFmtId="188" fontId="3" fillId="0" borderId="0" xfId="56" applyNumberFormat="1" applyFont="1" applyFill="1" applyAlignment="1" applyProtection="1">
      <alignment horizontal="center" vertical="center"/>
      <protection/>
    </xf>
    <xf numFmtId="188" fontId="3" fillId="0" borderId="0" xfId="56" applyNumberFormat="1" applyFont="1" applyFill="1" applyAlignment="1" applyProtection="1">
      <alignment horizontal="center" vertical="center"/>
      <protection/>
    </xf>
    <xf numFmtId="187" fontId="7" fillId="0" borderId="10" xfId="44" applyNumberFormat="1" applyFont="1" applyFill="1" applyBorder="1" applyAlignment="1">
      <alignment horizontal="right" vertical="center"/>
      <protection/>
    </xf>
    <xf numFmtId="188" fontId="0" fillId="0" borderId="19" xfId="56" applyNumberFormat="1" applyFont="1" applyFill="1" applyBorder="1" applyAlignment="1">
      <alignment horizontal="left" vertical="center" wrapText="1"/>
      <protection/>
    </xf>
    <xf numFmtId="188" fontId="0" fillId="0" borderId="0" xfId="56" applyNumberFormat="1" applyFont="1" applyFill="1" applyAlignment="1">
      <alignment horizontal="left"/>
      <protection/>
    </xf>
    <xf numFmtId="0" fontId="3" fillId="0" borderId="0" xfId="57" applyNumberFormat="1" applyFont="1" applyFill="1" applyAlignment="1" applyProtection="1">
      <alignment horizontal="center" vertical="center" wrapText="1"/>
      <protection/>
    </xf>
    <xf numFmtId="0" fontId="3" fillId="0" borderId="0" xfId="57" applyNumberFormat="1" applyFont="1" applyFill="1" applyAlignment="1" applyProtection="1">
      <alignment horizontal="center" vertical="center"/>
      <protection/>
    </xf>
    <xf numFmtId="188" fontId="0" fillId="0" borderId="0" xfId="56" applyNumberFormat="1" applyFont="1" applyFill="1" applyBorder="1" applyAlignment="1">
      <alignment horizontal="left" vertical="center" wrapText="1"/>
      <protection/>
    </xf>
    <xf numFmtId="0" fontId="12" fillId="0" borderId="0" xfId="0" applyFont="1" applyAlignment="1">
      <alignment horizontal="center" vertical="center"/>
    </xf>
    <xf numFmtId="189" fontId="0" fillId="0" borderId="0" xfId="0" applyNumberFormat="1" applyFont="1" applyFill="1" applyBorder="1" applyAlignment="1">
      <alignment horizontal="left" vertical="center" wrapText="1"/>
    </xf>
    <xf numFmtId="0" fontId="0" fillId="0" borderId="19" xfId="45" applyFont="1" applyFill="1" applyBorder="1" applyAlignment="1">
      <alignment horizontal="left" vertical="center" wrapText="1"/>
      <protection/>
    </xf>
    <xf numFmtId="0" fontId="3" fillId="0" borderId="0" xfId="45" applyFont="1" applyFill="1" applyAlignment="1">
      <alignment horizontal="center" vertical="center"/>
      <protection/>
    </xf>
    <xf numFmtId="0" fontId="4" fillId="0" borderId="21" xfId="45" applyFont="1" applyFill="1" applyBorder="1" applyAlignment="1">
      <alignment horizontal="center" vertical="center" wrapText="1"/>
      <protection/>
    </xf>
    <xf numFmtId="0" fontId="4" fillId="0" borderId="14" xfId="45" applyFont="1" applyFill="1" applyBorder="1" applyAlignment="1">
      <alignment horizontal="center" vertical="center" wrapText="1"/>
      <protection/>
    </xf>
    <xf numFmtId="0" fontId="4" fillId="0" borderId="11" xfId="45" applyFont="1" applyFill="1" applyBorder="1" applyAlignment="1">
      <alignment horizontal="center" vertical="center" wrapText="1"/>
      <protection/>
    </xf>
    <xf numFmtId="0" fontId="4" fillId="0" borderId="13" xfId="45" applyFont="1" applyFill="1" applyBorder="1" applyAlignment="1">
      <alignment horizontal="center" vertical="center" wrapText="1"/>
      <protection/>
    </xf>
    <xf numFmtId="0" fontId="4" fillId="0" borderId="19" xfId="45" applyFont="1" applyFill="1" applyBorder="1" applyAlignment="1">
      <alignment horizontal="center" vertical="center"/>
      <protection/>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4" fillId="0" borderId="0" xfId="47" applyFont="1" applyAlignment="1">
      <alignment horizontal="center"/>
      <protection/>
    </xf>
    <xf numFmtId="0" fontId="4" fillId="0" borderId="9" xfId="0" applyFont="1" applyFill="1" applyBorder="1" applyAlignment="1">
      <alignment horizontal="center" vertical="center"/>
    </xf>
    <xf numFmtId="0" fontId="3" fillId="0" borderId="0" xfId="0" applyFont="1" applyFill="1" applyAlignment="1">
      <alignment horizontal="center" vertical="center"/>
    </xf>
    <xf numFmtId="0" fontId="3" fillId="0" borderId="0" xfId="44" applyFont="1" applyFill="1" applyAlignment="1">
      <alignment horizontal="center" vertical="center"/>
      <protection/>
    </xf>
    <xf numFmtId="0" fontId="35" fillId="0" borderId="0" xfId="0" applyFont="1" applyFill="1" applyAlignment="1">
      <alignment horizontal="center" vertical="center"/>
    </xf>
    <xf numFmtId="0" fontId="36" fillId="0" borderId="20" xfId="0" applyFont="1" applyFill="1" applyBorder="1" applyAlignment="1">
      <alignment horizontal="center" vertical="center"/>
    </xf>
    <xf numFmtId="0" fontId="36" fillId="0" borderId="22" xfId="0" applyFont="1" applyFill="1" applyBorder="1" applyAlignment="1">
      <alignment horizontal="center" vertical="center"/>
    </xf>
    <xf numFmtId="0" fontId="36" fillId="0" borderId="23" xfId="0" applyFont="1" applyFill="1" applyBorder="1" applyAlignment="1">
      <alignment horizontal="center" vertical="center"/>
    </xf>
    <xf numFmtId="0" fontId="3" fillId="0" borderId="0" xfId="41" applyFont="1" applyFill="1" applyAlignment="1">
      <alignment horizontal="center" vertical="center" wrapText="1"/>
      <protection/>
    </xf>
    <xf numFmtId="0" fontId="3" fillId="0" borderId="0" xfId="46" applyFont="1" applyAlignment="1">
      <alignment horizontal="center" vertical="center" wrapText="1"/>
      <protection/>
    </xf>
    <xf numFmtId="0" fontId="40" fillId="4" borderId="0" xfId="0" applyNumberFormat="1" applyFont="1" applyFill="1" applyBorder="1" applyAlignment="1" applyProtection="1">
      <alignment horizontal="center" vertical="center"/>
      <protection/>
    </xf>
    <xf numFmtId="0" fontId="5" fillId="4" borderId="0" xfId="0" applyNumberFormat="1" applyFont="1" applyFill="1" applyBorder="1" applyAlignment="1" applyProtection="1">
      <alignment horizontal="right" vertical="center"/>
      <protection/>
    </xf>
    <xf numFmtId="0" fontId="4" fillId="0" borderId="0" xfId="51" applyFont="1" applyFill="1">
      <alignment vertical="center"/>
      <protection/>
    </xf>
    <xf numFmtId="0" fontId="0" fillId="0" borderId="0" xfId="51" applyFill="1">
      <alignment vertical="center"/>
      <protection/>
    </xf>
    <xf numFmtId="0" fontId="3" fillId="0" borderId="0" xfId="51" applyFont="1" applyFill="1" applyAlignment="1">
      <alignment horizontal="center" vertical="center"/>
      <protection/>
    </xf>
    <xf numFmtId="0" fontId="49" fillId="0" borderId="0" xfId="51" applyFont="1" applyFill="1">
      <alignment vertical="center"/>
      <protection/>
    </xf>
    <xf numFmtId="0" fontId="0" fillId="0" borderId="0" xfId="51" applyFont="1" applyFill="1">
      <alignment vertical="center"/>
      <protection/>
    </xf>
    <xf numFmtId="0" fontId="0" fillId="0" borderId="10" xfId="51" applyFont="1" applyFill="1" applyBorder="1" applyAlignment="1">
      <alignment vertical="center"/>
      <protection/>
    </xf>
    <xf numFmtId="0" fontId="4" fillId="0" borderId="11" xfId="0" applyFont="1" applyFill="1" applyBorder="1" applyAlignment="1">
      <alignment horizontal="center" vertical="center" wrapText="1"/>
    </xf>
    <xf numFmtId="0" fontId="4" fillId="0" borderId="19" xfId="44" applyFont="1" applyBorder="1" applyAlignment="1">
      <alignment horizontal="center" vertical="center"/>
      <protection/>
    </xf>
    <xf numFmtId="0" fontId="4" fillId="0" borderId="9" xfId="44" applyFont="1" applyBorder="1" applyAlignment="1">
      <alignment horizontal="center" vertical="center" wrapText="1"/>
      <protection/>
    </xf>
    <xf numFmtId="49" fontId="0" fillId="0" borderId="9" xfId="0" applyNumberFormat="1" applyFill="1" applyBorder="1" applyAlignment="1" applyProtection="1">
      <alignment horizontal="left" vertical="center" wrapText="1"/>
      <protection/>
    </xf>
    <xf numFmtId="187" fontId="0" fillId="0" borderId="9" xfId="43" applyNumberFormat="1" applyFont="1" applyFill="1" applyBorder="1" applyAlignment="1" applyProtection="1">
      <alignment horizontal="right" vertical="center"/>
      <protection/>
    </xf>
    <xf numFmtId="0" fontId="4" fillId="0" borderId="9" xfId="0" applyFont="1" applyBorder="1" applyAlignment="1">
      <alignment horizontal="center" vertical="center"/>
    </xf>
    <xf numFmtId="187" fontId="4" fillId="0" borderId="9" xfId="43" applyNumberFormat="1" applyFont="1" applyFill="1" applyBorder="1" applyAlignment="1" applyProtection="1">
      <alignment horizontal="right" vertical="center"/>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1" xfId="41"/>
    <cellStyle name="常规 12" xfId="42"/>
    <cellStyle name="常规 13" xfId="43"/>
    <cellStyle name="常规 15" xfId="44"/>
    <cellStyle name="常规 15_1.3日 2017年预算草案 - 副本" xfId="45"/>
    <cellStyle name="常规 15_2017年财政收支预算" xfId="46"/>
    <cellStyle name="常规 2" xfId="47"/>
    <cellStyle name="常规_0C0E50DD51360000E0530A0804CB2C68" xfId="48"/>
    <cellStyle name="常规_1、政府组成部门预算分析-基本支出" xfId="49"/>
    <cellStyle name="常规_12-29日省政府常务会议材料附件" xfId="50"/>
    <cellStyle name="常规_2007基金预算" xfId="51"/>
    <cellStyle name="常规_2010年收入财力预测（20101011）" xfId="52"/>
    <cellStyle name="常规_2010年预算大表" xfId="53"/>
    <cellStyle name="常规_2012年国有资本经营预算收支总表" xfId="54"/>
    <cellStyle name="常规_2012年基金收支预算草案12" xfId="55"/>
    <cellStyle name="常规_2014年公共财政支出预算表（到项级科目）" xfId="56"/>
    <cellStyle name="常规_EE70A06373940074E0430A0804CB0074" xfId="57"/>
    <cellStyle name="常规_Xl0000068" xfId="58"/>
    <cellStyle name="常规_附件：2012年出口退税基数及超基数上解情况表" xfId="59"/>
    <cellStyle name="常规_河南省2011年度财政总决算生成表20120425"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千位分隔 2"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esktop\20190219&#20844;&#24335;-2019&#24180;&#22320;&#26041;&#36130;&#25919;&#39044;&#31639;&#34920;&#65288;office2003&#29256;&#65289;%20(174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e"/>
      <sheetName val="封面"/>
      <sheetName val="目录"/>
      <sheetName val="表一"/>
      <sheetName val="表二（新）"/>
      <sheetName val="表二（旧）"/>
      <sheetName val="表三"/>
      <sheetName val="表四"/>
      <sheetName val="表五"/>
      <sheetName val="表六 (1)"/>
      <sheetName val="表六（2)"/>
      <sheetName val="表七 (1)"/>
      <sheetName val="表七(2)"/>
      <sheetName val="表八"/>
      <sheetName val="表九"/>
      <sheetName val="表十"/>
      <sheetName val="表十一"/>
      <sheetName val="表十二"/>
    </sheetNames>
    <sheetDataSet>
      <sheetData sheetId="5">
        <row r="5">
          <cell r="F5">
            <v>201</v>
          </cell>
          <cell r="G5">
            <v>112868</v>
          </cell>
        </row>
        <row r="6">
          <cell r="F6">
            <v>20101</v>
          </cell>
          <cell r="G6">
            <v>316</v>
          </cell>
        </row>
        <row r="7">
          <cell r="F7">
            <v>2010101</v>
          </cell>
          <cell r="G7">
            <v>241</v>
          </cell>
        </row>
        <row r="8">
          <cell r="F8">
            <v>2010102</v>
          </cell>
          <cell r="G8">
            <v>20</v>
          </cell>
        </row>
        <row r="9">
          <cell r="F9">
            <v>2010103</v>
          </cell>
          <cell r="G9">
            <v>0</v>
          </cell>
        </row>
        <row r="10">
          <cell r="F10">
            <v>2010104</v>
          </cell>
          <cell r="G10">
            <v>55</v>
          </cell>
        </row>
        <row r="11">
          <cell r="F11">
            <v>2010105</v>
          </cell>
          <cell r="G11">
            <v>0</v>
          </cell>
        </row>
        <row r="12">
          <cell r="F12">
            <v>2010106</v>
          </cell>
          <cell r="G12">
            <v>0</v>
          </cell>
        </row>
        <row r="13">
          <cell r="F13">
            <v>2010107</v>
          </cell>
          <cell r="G13">
            <v>0</v>
          </cell>
        </row>
        <row r="14">
          <cell r="F14">
            <v>2010108</v>
          </cell>
          <cell r="G14">
            <v>0</v>
          </cell>
        </row>
        <row r="15">
          <cell r="F15">
            <v>2010109</v>
          </cell>
          <cell r="G15">
            <v>0</v>
          </cell>
        </row>
        <row r="16">
          <cell r="F16">
            <v>2010150</v>
          </cell>
          <cell r="G16">
            <v>0</v>
          </cell>
        </row>
        <row r="17">
          <cell r="F17">
            <v>2010199</v>
          </cell>
          <cell r="G17">
            <v>0</v>
          </cell>
        </row>
        <row r="18">
          <cell r="F18">
            <v>20102</v>
          </cell>
          <cell r="G18">
            <v>439</v>
          </cell>
        </row>
        <row r="19">
          <cell r="F19">
            <v>2010201</v>
          </cell>
          <cell r="G19">
            <v>230</v>
          </cell>
        </row>
        <row r="20">
          <cell r="F20">
            <v>2010202</v>
          </cell>
          <cell r="G20">
            <v>123</v>
          </cell>
        </row>
        <row r="21">
          <cell r="F21">
            <v>2010203</v>
          </cell>
          <cell r="G21">
            <v>0</v>
          </cell>
        </row>
        <row r="22">
          <cell r="F22">
            <v>2010204</v>
          </cell>
          <cell r="G22">
            <v>70</v>
          </cell>
        </row>
        <row r="23">
          <cell r="F23">
            <v>2010205</v>
          </cell>
          <cell r="G23">
            <v>7</v>
          </cell>
        </row>
        <row r="24">
          <cell r="F24">
            <v>2010206</v>
          </cell>
          <cell r="G24">
            <v>9</v>
          </cell>
        </row>
        <row r="25">
          <cell r="F25">
            <v>2010250</v>
          </cell>
          <cell r="G25">
            <v>0</v>
          </cell>
        </row>
        <row r="26">
          <cell r="F26">
            <v>2010299</v>
          </cell>
          <cell r="G26">
            <v>0</v>
          </cell>
        </row>
        <row r="27">
          <cell r="F27">
            <v>20103</v>
          </cell>
          <cell r="G27">
            <v>69441</v>
          </cell>
        </row>
        <row r="28">
          <cell r="F28">
            <v>2010301</v>
          </cell>
          <cell r="G28">
            <v>8136</v>
          </cell>
        </row>
        <row r="29">
          <cell r="F29">
            <v>2010302</v>
          </cell>
          <cell r="G29">
            <v>61033</v>
          </cell>
        </row>
        <row r="30">
          <cell r="F30">
            <v>2010303</v>
          </cell>
          <cell r="G30">
            <v>0</v>
          </cell>
        </row>
        <row r="31">
          <cell r="F31">
            <v>2010304</v>
          </cell>
          <cell r="G31">
            <v>0</v>
          </cell>
        </row>
        <row r="32">
          <cell r="F32">
            <v>2010305</v>
          </cell>
          <cell r="G32">
            <v>0</v>
          </cell>
        </row>
        <row r="33">
          <cell r="F33">
            <v>2010306</v>
          </cell>
          <cell r="G33">
            <v>0</v>
          </cell>
        </row>
        <row r="34">
          <cell r="F34">
            <v>2010307</v>
          </cell>
          <cell r="G34">
            <v>0</v>
          </cell>
        </row>
        <row r="35">
          <cell r="F35">
            <v>2010308</v>
          </cell>
          <cell r="G35">
            <v>272</v>
          </cell>
        </row>
        <row r="36">
          <cell r="F36">
            <v>2010309</v>
          </cell>
          <cell r="G36">
            <v>0</v>
          </cell>
        </row>
        <row r="37">
          <cell r="F37">
            <v>2010350</v>
          </cell>
          <cell r="G37">
            <v>0</v>
          </cell>
        </row>
        <row r="38">
          <cell r="F38">
            <v>2010399</v>
          </cell>
          <cell r="G38">
            <v>0</v>
          </cell>
        </row>
        <row r="39">
          <cell r="F39">
            <v>20104</v>
          </cell>
          <cell r="G39">
            <v>1216</v>
          </cell>
        </row>
        <row r="40">
          <cell r="F40">
            <v>2010401</v>
          </cell>
          <cell r="G40">
            <v>330</v>
          </cell>
        </row>
        <row r="41">
          <cell r="F41">
            <v>2010402</v>
          </cell>
          <cell r="G41">
            <v>392</v>
          </cell>
        </row>
        <row r="42">
          <cell r="F42">
            <v>2010403</v>
          </cell>
          <cell r="G42">
            <v>0</v>
          </cell>
        </row>
        <row r="43">
          <cell r="F43">
            <v>2010404</v>
          </cell>
          <cell r="G43">
            <v>0</v>
          </cell>
        </row>
        <row r="44">
          <cell r="F44">
            <v>2010405</v>
          </cell>
          <cell r="G44">
            <v>0</v>
          </cell>
        </row>
        <row r="45">
          <cell r="F45">
            <v>2010406</v>
          </cell>
          <cell r="G45">
            <v>0</v>
          </cell>
        </row>
        <row r="46">
          <cell r="F46">
            <v>2010407</v>
          </cell>
          <cell r="G46">
            <v>0</v>
          </cell>
        </row>
        <row r="47">
          <cell r="F47">
            <v>2010408</v>
          </cell>
          <cell r="G47">
            <v>494</v>
          </cell>
        </row>
        <row r="48">
          <cell r="F48">
            <v>2010409</v>
          </cell>
          <cell r="G48">
            <v>0</v>
          </cell>
        </row>
        <row r="49">
          <cell r="F49">
            <v>2010450</v>
          </cell>
          <cell r="G49">
            <v>0</v>
          </cell>
        </row>
        <row r="50">
          <cell r="F50">
            <v>2010499</v>
          </cell>
          <cell r="G50">
            <v>0</v>
          </cell>
        </row>
        <row r="51">
          <cell r="F51">
            <v>20105</v>
          </cell>
          <cell r="G51">
            <v>610</v>
          </cell>
        </row>
        <row r="52">
          <cell r="F52">
            <v>2010501</v>
          </cell>
          <cell r="G52">
            <v>204</v>
          </cell>
        </row>
        <row r="53">
          <cell r="F53">
            <v>2010502</v>
          </cell>
          <cell r="G53">
            <v>73</v>
          </cell>
        </row>
        <row r="54">
          <cell r="F54">
            <v>2010503</v>
          </cell>
          <cell r="G54">
            <v>0</v>
          </cell>
        </row>
        <row r="55">
          <cell r="F55">
            <v>2010504</v>
          </cell>
          <cell r="G55">
            <v>0</v>
          </cell>
        </row>
        <row r="56">
          <cell r="F56">
            <v>2010505</v>
          </cell>
          <cell r="G56">
            <v>306</v>
          </cell>
        </row>
        <row r="57">
          <cell r="F57">
            <v>2010506</v>
          </cell>
          <cell r="G57">
            <v>0</v>
          </cell>
        </row>
        <row r="58">
          <cell r="F58">
            <v>2010507</v>
          </cell>
          <cell r="G58">
            <v>20</v>
          </cell>
        </row>
        <row r="59">
          <cell r="F59">
            <v>2010508</v>
          </cell>
          <cell r="G59">
            <v>0</v>
          </cell>
        </row>
        <row r="60">
          <cell r="F60">
            <v>2010550</v>
          </cell>
          <cell r="G60">
            <v>0</v>
          </cell>
        </row>
        <row r="61">
          <cell r="F61">
            <v>2010599</v>
          </cell>
          <cell r="G61">
            <v>7</v>
          </cell>
        </row>
        <row r="62">
          <cell r="F62">
            <v>20106</v>
          </cell>
          <cell r="G62">
            <v>2031</v>
          </cell>
        </row>
        <row r="63">
          <cell r="F63">
            <v>2010601</v>
          </cell>
          <cell r="G63">
            <v>1485</v>
          </cell>
        </row>
        <row r="64">
          <cell r="F64">
            <v>2010602</v>
          </cell>
          <cell r="G64">
            <v>439</v>
          </cell>
        </row>
        <row r="65">
          <cell r="F65">
            <v>2010603</v>
          </cell>
          <cell r="G65">
            <v>0</v>
          </cell>
        </row>
        <row r="66">
          <cell r="F66">
            <v>2010604</v>
          </cell>
          <cell r="G66">
            <v>0</v>
          </cell>
        </row>
        <row r="67">
          <cell r="F67">
            <v>2010605</v>
          </cell>
          <cell r="G67">
            <v>0</v>
          </cell>
        </row>
        <row r="68">
          <cell r="F68">
            <v>2010606</v>
          </cell>
          <cell r="G68">
            <v>0</v>
          </cell>
        </row>
        <row r="69">
          <cell r="F69">
            <v>2010607</v>
          </cell>
          <cell r="G69">
            <v>50</v>
          </cell>
        </row>
        <row r="70">
          <cell r="F70">
            <v>2010608</v>
          </cell>
          <cell r="G70">
            <v>0</v>
          </cell>
        </row>
        <row r="71">
          <cell r="F71">
            <v>2010650</v>
          </cell>
          <cell r="G71">
            <v>57</v>
          </cell>
        </row>
        <row r="72">
          <cell r="F72">
            <v>2010699</v>
          </cell>
          <cell r="G72">
            <v>0</v>
          </cell>
        </row>
        <row r="73">
          <cell r="F73">
            <v>20107</v>
          </cell>
          <cell r="G73">
            <v>0</v>
          </cell>
        </row>
        <row r="74">
          <cell r="F74">
            <v>2010701</v>
          </cell>
          <cell r="G74">
            <v>0</v>
          </cell>
        </row>
        <row r="75">
          <cell r="F75">
            <v>2010702</v>
          </cell>
          <cell r="G75">
            <v>0</v>
          </cell>
        </row>
        <row r="76">
          <cell r="F76">
            <v>2010703</v>
          </cell>
          <cell r="G76">
            <v>0</v>
          </cell>
        </row>
        <row r="77">
          <cell r="F77">
            <v>2010704</v>
          </cell>
          <cell r="G77">
            <v>0</v>
          </cell>
        </row>
        <row r="78">
          <cell r="F78">
            <v>2010705</v>
          </cell>
          <cell r="G78">
            <v>0</v>
          </cell>
        </row>
        <row r="79">
          <cell r="F79">
            <v>2010706</v>
          </cell>
          <cell r="G79">
            <v>0</v>
          </cell>
        </row>
        <row r="80">
          <cell r="F80">
            <v>2010707</v>
          </cell>
          <cell r="G80">
            <v>0</v>
          </cell>
        </row>
        <row r="81">
          <cell r="F81">
            <v>2010708</v>
          </cell>
          <cell r="G81">
            <v>0</v>
          </cell>
        </row>
        <row r="82">
          <cell r="F82">
            <v>2010709</v>
          </cell>
          <cell r="G82">
            <v>0</v>
          </cell>
        </row>
        <row r="83">
          <cell r="F83">
            <v>2010750</v>
          </cell>
          <cell r="G83">
            <v>0</v>
          </cell>
        </row>
        <row r="84">
          <cell r="F84">
            <v>2010799</v>
          </cell>
          <cell r="G84">
            <v>0</v>
          </cell>
        </row>
        <row r="85">
          <cell r="F85">
            <v>20108</v>
          </cell>
          <cell r="G85">
            <v>361</v>
          </cell>
        </row>
        <row r="86">
          <cell r="F86">
            <v>2010801</v>
          </cell>
          <cell r="G86">
            <v>218</v>
          </cell>
        </row>
        <row r="87">
          <cell r="F87">
            <v>2010802</v>
          </cell>
          <cell r="G87">
            <v>109</v>
          </cell>
        </row>
        <row r="88">
          <cell r="F88">
            <v>2010803</v>
          </cell>
          <cell r="G88">
            <v>0</v>
          </cell>
        </row>
        <row r="89">
          <cell r="F89">
            <v>2010804</v>
          </cell>
          <cell r="G89">
            <v>34</v>
          </cell>
        </row>
        <row r="90">
          <cell r="F90">
            <v>2010805</v>
          </cell>
          <cell r="G90">
            <v>0</v>
          </cell>
        </row>
        <row r="91">
          <cell r="F91">
            <v>2010806</v>
          </cell>
          <cell r="G91">
            <v>0</v>
          </cell>
        </row>
        <row r="92">
          <cell r="F92">
            <v>2010850</v>
          </cell>
          <cell r="G92">
            <v>0</v>
          </cell>
        </row>
        <row r="93">
          <cell r="F93">
            <v>2010899</v>
          </cell>
          <cell r="G93">
            <v>0</v>
          </cell>
        </row>
        <row r="94">
          <cell r="F94">
            <v>20109</v>
          </cell>
          <cell r="G94">
            <v>0</v>
          </cell>
        </row>
        <row r="95">
          <cell r="F95">
            <v>2010901</v>
          </cell>
          <cell r="G95">
            <v>0</v>
          </cell>
        </row>
        <row r="96">
          <cell r="F96">
            <v>2010902</v>
          </cell>
          <cell r="G96">
            <v>0</v>
          </cell>
        </row>
        <row r="97">
          <cell r="F97">
            <v>2010903</v>
          </cell>
          <cell r="G97">
            <v>0</v>
          </cell>
        </row>
        <row r="98">
          <cell r="F98">
            <v>2010904</v>
          </cell>
          <cell r="G98">
            <v>0</v>
          </cell>
        </row>
        <row r="99">
          <cell r="F99">
            <v>2010905</v>
          </cell>
          <cell r="G99">
            <v>0</v>
          </cell>
        </row>
        <row r="100">
          <cell r="F100">
            <v>2010907</v>
          </cell>
          <cell r="G100">
            <v>0</v>
          </cell>
        </row>
        <row r="101">
          <cell r="F101">
            <v>2010908</v>
          </cell>
          <cell r="G101">
            <v>0</v>
          </cell>
        </row>
        <row r="102">
          <cell r="F102">
            <v>2010950</v>
          </cell>
          <cell r="G102">
            <v>0</v>
          </cell>
        </row>
        <row r="103">
          <cell r="F103">
            <v>2010999</v>
          </cell>
          <cell r="G103">
            <v>0</v>
          </cell>
        </row>
        <row r="104">
          <cell r="F104">
            <v>20110</v>
          </cell>
          <cell r="G104">
            <v>0</v>
          </cell>
        </row>
        <row r="105">
          <cell r="F105">
            <v>2011001</v>
          </cell>
          <cell r="G105">
            <v>0</v>
          </cell>
        </row>
        <row r="106">
          <cell r="F106">
            <v>2011002</v>
          </cell>
          <cell r="G106">
            <v>0</v>
          </cell>
        </row>
        <row r="107">
          <cell r="F107">
            <v>2011003</v>
          </cell>
          <cell r="G107">
            <v>0</v>
          </cell>
        </row>
        <row r="108">
          <cell r="F108">
            <v>2011004</v>
          </cell>
          <cell r="G108">
            <v>0</v>
          </cell>
        </row>
        <row r="109">
          <cell r="F109">
            <v>2011005</v>
          </cell>
          <cell r="G109">
            <v>0</v>
          </cell>
        </row>
        <row r="110">
          <cell r="F110">
            <v>2011006</v>
          </cell>
          <cell r="G110">
            <v>0</v>
          </cell>
        </row>
        <row r="111">
          <cell r="F111">
            <v>2011007</v>
          </cell>
          <cell r="G111">
            <v>0</v>
          </cell>
        </row>
        <row r="112">
          <cell r="F112">
            <v>2011008</v>
          </cell>
          <cell r="G112">
            <v>0</v>
          </cell>
        </row>
        <row r="113">
          <cell r="F113">
            <v>2011009</v>
          </cell>
          <cell r="G113">
            <v>0</v>
          </cell>
        </row>
        <row r="114">
          <cell r="F114">
            <v>2011010</v>
          </cell>
          <cell r="G114">
            <v>0</v>
          </cell>
        </row>
        <row r="115">
          <cell r="F115">
            <v>2011011</v>
          </cell>
          <cell r="G115">
            <v>0</v>
          </cell>
        </row>
        <row r="116">
          <cell r="F116">
            <v>2011012</v>
          </cell>
          <cell r="G116">
            <v>0</v>
          </cell>
        </row>
        <row r="117">
          <cell r="F117">
            <v>2011050</v>
          </cell>
          <cell r="G117">
            <v>0</v>
          </cell>
        </row>
        <row r="118">
          <cell r="F118">
            <v>2011099</v>
          </cell>
          <cell r="G118">
            <v>0</v>
          </cell>
        </row>
        <row r="119">
          <cell r="F119">
            <v>20111</v>
          </cell>
          <cell r="G119">
            <v>1021</v>
          </cell>
        </row>
        <row r="120">
          <cell r="F120">
            <v>2011101</v>
          </cell>
          <cell r="G120">
            <v>438</v>
          </cell>
        </row>
        <row r="121">
          <cell r="F121">
            <v>2011102</v>
          </cell>
          <cell r="G121">
            <v>483</v>
          </cell>
        </row>
        <row r="122">
          <cell r="F122">
            <v>2011103</v>
          </cell>
          <cell r="G122">
            <v>0</v>
          </cell>
        </row>
        <row r="123">
          <cell r="F123">
            <v>2011104</v>
          </cell>
          <cell r="G123">
            <v>100</v>
          </cell>
        </row>
        <row r="124">
          <cell r="F124">
            <v>2011105</v>
          </cell>
          <cell r="G124">
            <v>0</v>
          </cell>
        </row>
        <row r="125">
          <cell r="F125">
            <v>2011106</v>
          </cell>
          <cell r="G125">
            <v>0</v>
          </cell>
        </row>
        <row r="126">
          <cell r="F126">
            <v>2011150</v>
          </cell>
          <cell r="G126">
            <v>0</v>
          </cell>
        </row>
        <row r="127">
          <cell r="F127">
            <v>2011199</v>
          </cell>
          <cell r="G127">
            <v>0</v>
          </cell>
        </row>
        <row r="128">
          <cell r="F128">
            <v>20113</v>
          </cell>
          <cell r="G128">
            <v>411</v>
          </cell>
        </row>
        <row r="129">
          <cell r="F129">
            <v>2011301</v>
          </cell>
          <cell r="G129">
            <v>230</v>
          </cell>
        </row>
        <row r="130">
          <cell r="F130">
            <v>2011302</v>
          </cell>
          <cell r="G130">
            <v>181</v>
          </cell>
        </row>
        <row r="131">
          <cell r="F131">
            <v>2011303</v>
          </cell>
          <cell r="G131">
            <v>0</v>
          </cell>
        </row>
        <row r="132">
          <cell r="F132">
            <v>2011304</v>
          </cell>
          <cell r="G132">
            <v>0</v>
          </cell>
        </row>
        <row r="133">
          <cell r="F133">
            <v>2011305</v>
          </cell>
          <cell r="G133">
            <v>0</v>
          </cell>
        </row>
        <row r="134">
          <cell r="F134">
            <v>2011306</v>
          </cell>
          <cell r="G134">
            <v>0</v>
          </cell>
        </row>
        <row r="135">
          <cell r="F135">
            <v>2011307</v>
          </cell>
          <cell r="G135">
            <v>0</v>
          </cell>
        </row>
        <row r="136">
          <cell r="F136">
            <v>2011308</v>
          </cell>
          <cell r="G136">
            <v>0</v>
          </cell>
        </row>
        <row r="137">
          <cell r="F137">
            <v>2011350</v>
          </cell>
          <cell r="G137">
            <v>0</v>
          </cell>
        </row>
        <row r="138">
          <cell r="F138">
            <v>2011399</v>
          </cell>
          <cell r="G138">
            <v>0</v>
          </cell>
        </row>
        <row r="139">
          <cell r="F139">
            <v>20114</v>
          </cell>
          <cell r="G139">
            <v>0</v>
          </cell>
        </row>
        <row r="140">
          <cell r="F140">
            <v>2011401</v>
          </cell>
          <cell r="G140">
            <v>0</v>
          </cell>
        </row>
        <row r="141">
          <cell r="F141">
            <v>2011402</v>
          </cell>
          <cell r="G141">
            <v>0</v>
          </cell>
        </row>
        <row r="142">
          <cell r="F142">
            <v>2011403</v>
          </cell>
          <cell r="G142">
            <v>0</v>
          </cell>
        </row>
        <row r="143">
          <cell r="F143">
            <v>2011404</v>
          </cell>
          <cell r="G143">
            <v>0</v>
          </cell>
        </row>
        <row r="144">
          <cell r="F144">
            <v>2011405</v>
          </cell>
          <cell r="G144">
            <v>0</v>
          </cell>
        </row>
        <row r="145">
          <cell r="F145">
            <v>2011406</v>
          </cell>
          <cell r="G145">
            <v>0</v>
          </cell>
        </row>
        <row r="146">
          <cell r="F146">
            <v>2011407</v>
          </cell>
          <cell r="G146">
            <v>0</v>
          </cell>
        </row>
        <row r="147">
          <cell r="F147">
            <v>2011408</v>
          </cell>
          <cell r="G147">
            <v>0</v>
          </cell>
        </row>
        <row r="148">
          <cell r="F148">
            <v>2011409</v>
          </cell>
          <cell r="G148">
            <v>0</v>
          </cell>
        </row>
        <row r="149">
          <cell r="F149">
            <v>2011450</v>
          </cell>
          <cell r="G149">
            <v>0</v>
          </cell>
        </row>
        <row r="150">
          <cell r="F150">
            <v>2011499</v>
          </cell>
          <cell r="G150">
            <v>0</v>
          </cell>
        </row>
        <row r="151">
          <cell r="F151">
            <v>20115</v>
          </cell>
          <cell r="G151">
            <v>1635</v>
          </cell>
        </row>
        <row r="152">
          <cell r="F152">
            <v>2011501</v>
          </cell>
          <cell r="G152">
            <v>1141</v>
          </cell>
        </row>
        <row r="153">
          <cell r="F153">
            <v>2011502</v>
          </cell>
          <cell r="G153">
            <v>372</v>
          </cell>
        </row>
        <row r="154">
          <cell r="F154">
            <v>2011503</v>
          </cell>
          <cell r="G154">
            <v>0</v>
          </cell>
        </row>
        <row r="155">
          <cell r="F155">
            <v>2011504</v>
          </cell>
          <cell r="G155">
            <v>17</v>
          </cell>
        </row>
        <row r="156">
          <cell r="F156">
            <v>2011505</v>
          </cell>
          <cell r="G156">
            <v>105</v>
          </cell>
        </row>
        <row r="157">
          <cell r="F157">
            <v>2011506</v>
          </cell>
          <cell r="G157">
            <v>0</v>
          </cell>
        </row>
        <row r="158">
          <cell r="F158">
            <v>2011507</v>
          </cell>
          <cell r="G158">
            <v>0</v>
          </cell>
        </row>
        <row r="159">
          <cell r="F159">
            <v>2011550</v>
          </cell>
          <cell r="G159">
            <v>0</v>
          </cell>
        </row>
        <row r="160">
          <cell r="F160">
            <v>2011599</v>
          </cell>
          <cell r="G160">
            <v>0</v>
          </cell>
        </row>
        <row r="161">
          <cell r="F161">
            <v>20117</v>
          </cell>
          <cell r="G161">
            <v>310</v>
          </cell>
        </row>
        <row r="162">
          <cell r="F162">
            <v>2011701</v>
          </cell>
          <cell r="G162">
            <v>197</v>
          </cell>
        </row>
        <row r="163">
          <cell r="F163">
            <v>2011702</v>
          </cell>
          <cell r="G163">
            <v>94</v>
          </cell>
        </row>
        <row r="164">
          <cell r="F164">
            <v>2011703</v>
          </cell>
          <cell r="G164">
            <v>0</v>
          </cell>
        </row>
        <row r="165">
          <cell r="F165">
            <v>2011704</v>
          </cell>
          <cell r="G165">
            <v>0</v>
          </cell>
        </row>
        <row r="166">
          <cell r="F166">
            <v>2011705</v>
          </cell>
          <cell r="G166">
            <v>0</v>
          </cell>
        </row>
        <row r="167">
          <cell r="F167">
            <v>2011706</v>
          </cell>
          <cell r="G167">
            <v>0</v>
          </cell>
        </row>
        <row r="168">
          <cell r="F168">
            <v>2011707</v>
          </cell>
          <cell r="G168">
            <v>0</v>
          </cell>
        </row>
        <row r="169">
          <cell r="F169">
            <v>2011708</v>
          </cell>
          <cell r="G169">
            <v>0</v>
          </cell>
        </row>
        <row r="170">
          <cell r="F170">
            <v>2011709</v>
          </cell>
          <cell r="G170">
            <v>0</v>
          </cell>
        </row>
        <row r="171">
          <cell r="F171">
            <v>2011710</v>
          </cell>
          <cell r="G171">
            <v>0</v>
          </cell>
        </row>
        <row r="172">
          <cell r="F172">
            <v>2011750</v>
          </cell>
          <cell r="G172">
            <v>19</v>
          </cell>
        </row>
        <row r="173">
          <cell r="F173">
            <v>2011799</v>
          </cell>
          <cell r="G173">
            <v>0</v>
          </cell>
        </row>
        <row r="174">
          <cell r="F174">
            <v>20123</v>
          </cell>
          <cell r="G174">
            <v>0</v>
          </cell>
        </row>
        <row r="175">
          <cell r="F175">
            <v>2012301</v>
          </cell>
          <cell r="G175">
            <v>0</v>
          </cell>
        </row>
        <row r="176">
          <cell r="F176">
            <v>2012302</v>
          </cell>
          <cell r="G176">
            <v>0</v>
          </cell>
        </row>
        <row r="177">
          <cell r="F177">
            <v>2012303</v>
          </cell>
          <cell r="G177">
            <v>0</v>
          </cell>
        </row>
        <row r="178">
          <cell r="F178">
            <v>2012304</v>
          </cell>
          <cell r="G178">
            <v>0</v>
          </cell>
        </row>
        <row r="179">
          <cell r="F179">
            <v>2012350</v>
          </cell>
          <cell r="G179">
            <v>0</v>
          </cell>
        </row>
        <row r="180">
          <cell r="F180">
            <v>2012399</v>
          </cell>
          <cell r="G180">
            <v>0</v>
          </cell>
        </row>
        <row r="181">
          <cell r="F181">
            <v>20124</v>
          </cell>
          <cell r="G181">
            <v>27</v>
          </cell>
        </row>
        <row r="182">
          <cell r="F182">
            <v>2012401</v>
          </cell>
          <cell r="G182">
            <v>27</v>
          </cell>
        </row>
        <row r="183">
          <cell r="F183">
            <v>2012402</v>
          </cell>
          <cell r="G183">
            <v>0</v>
          </cell>
        </row>
        <row r="184">
          <cell r="F184">
            <v>2012403</v>
          </cell>
          <cell r="G184">
            <v>0</v>
          </cell>
        </row>
        <row r="185">
          <cell r="F185">
            <v>2012404</v>
          </cell>
          <cell r="G185">
            <v>0</v>
          </cell>
        </row>
        <row r="186">
          <cell r="F186">
            <v>2012450</v>
          </cell>
          <cell r="G186">
            <v>0</v>
          </cell>
        </row>
        <row r="187">
          <cell r="F187">
            <v>2012499</v>
          </cell>
          <cell r="G187">
            <v>0</v>
          </cell>
        </row>
        <row r="188">
          <cell r="F188">
            <v>20125</v>
          </cell>
          <cell r="G188">
            <v>0</v>
          </cell>
        </row>
        <row r="189">
          <cell r="F189">
            <v>2012501</v>
          </cell>
          <cell r="G189">
            <v>0</v>
          </cell>
        </row>
        <row r="190">
          <cell r="F190">
            <v>2012502</v>
          </cell>
          <cell r="G190">
            <v>0</v>
          </cell>
        </row>
        <row r="191">
          <cell r="F191">
            <v>2012503</v>
          </cell>
          <cell r="G191">
            <v>0</v>
          </cell>
        </row>
        <row r="192">
          <cell r="F192">
            <v>2012504</v>
          </cell>
          <cell r="G192">
            <v>0</v>
          </cell>
        </row>
        <row r="193">
          <cell r="F193">
            <v>2012505</v>
          </cell>
          <cell r="G193">
            <v>0</v>
          </cell>
        </row>
        <row r="194">
          <cell r="F194">
            <v>2012506</v>
          </cell>
          <cell r="G194">
            <v>0</v>
          </cell>
        </row>
        <row r="195">
          <cell r="F195">
            <v>2012550</v>
          </cell>
          <cell r="G195">
            <v>0</v>
          </cell>
        </row>
        <row r="196">
          <cell r="F196">
            <v>2012599</v>
          </cell>
          <cell r="G196">
            <v>0</v>
          </cell>
        </row>
        <row r="197">
          <cell r="F197">
            <v>20126</v>
          </cell>
          <cell r="G197">
            <v>93</v>
          </cell>
        </row>
        <row r="198">
          <cell r="F198">
            <v>2012601</v>
          </cell>
          <cell r="G198">
            <v>80</v>
          </cell>
        </row>
        <row r="199">
          <cell r="F199">
            <v>2012602</v>
          </cell>
          <cell r="G199">
            <v>13</v>
          </cell>
        </row>
        <row r="200">
          <cell r="F200">
            <v>2012603</v>
          </cell>
          <cell r="G200">
            <v>0</v>
          </cell>
        </row>
        <row r="201">
          <cell r="F201">
            <v>2012604</v>
          </cell>
          <cell r="G201">
            <v>0</v>
          </cell>
        </row>
        <row r="202">
          <cell r="F202">
            <v>2012699</v>
          </cell>
          <cell r="G202">
            <v>0</v>
          </cell>
        </row>
        <row r="203">
          <cell r="F203">
            <v>20128</v>
          </cell>
          <cell r="G203">
            <v>0</v>
          </cell>
        </row>
        <row r="204">
          <cell r="F204">
            <v>2012801</v>
          </cell>
          <cell r="G204">
            <v>0</v>
          </cell>
        </row>
        <row r="205">
          <cell r="F205">
            <v>2012802</v>
          </cell>
          <cell r="G205">
            <v>0</v>
          </cell>
        </row>
        <row r="206">
          <cell r="F206">
            <v>2012803</v>
          </cell>
          <cell r="G206">
            <v>0</v>
          </cell>
        </row>
        <row r="207">
          <cell r="F207">
            <v>2012804</v>
          </cell>
          <cell r="G207">
            <v>0</v>
          </cell>
        </row>
        <row r="208">
          <cell r="F208">
            <v>2012850</v>
          </cell>
          <cell r="G208">
            <v>0</v>
          </cell>
        </row>
        <row r="209">
          <cell r="F209">
            <v>2012899</v>
          </cell>
          <cell r="G209">
            <v>0</v>
          </cell>
        </row>
        <row r="210">
          <cell r="F210">
            <v>20129</v>
          </cell>
          <cell r="G210">
            <v>69</v>
          </cell>
        </row>
        <row r="211">
          <cell r="F211">
            <v>2012901</v>
          </cell>
          <cell r="G211">
            <v>69</v>
          </cell>
        </row>
        <row r="212">
          <cell r="F212">
            <v>2012902</v>
          </cell>
          <cell r="G212">
            <v>0</v>
          </cell>
        </row>
        <row r="213">
          <cell r="F213">
            <v>2012903</v>
          </cell>
          <cell r="G213">
            <v>0</v>
          </cell>
        </row>
        <row r="214">
          <cell r="F214">
            <v>2012904</v>
          </cell>
          <cell r="G214">
            <v>0</v>
          </cell>
        </row>
        <row r="215">
          <cell r="F215">
            <v>2012905</v>
          </cell>
          <cell r="G215">
            <v>0</v>
          </cell>
        </row>
        <row r="216">
          <cell r="F216">
            <v>2012950</v>
          </cell>
          <cell r="G216">
            <v>0</v>
          </cell>
        </row>
        <row r="217">
          <cell r="F217">
            <v>2012999</v>
          </cell>
          <cell r="G217">
            <v>0</v>
          </cell>
        </row>
        <row r="218">
          <cell r="F218">
            <v>20131</v>
          </cell>
          <cell r="G218">
            <v>5343</v>
          </cell>
        </row>
        <row r="219">
          <cell r="F219">
            <v>2013101</v>
          </cell>
          <cell r="G219">
            <v>2345</v>
          </cell>
        </row>
        <row r="220">
          <cell r="F220">
            <v>2013102</v>
          </cell>
          <cell r="G220">
            <v>2998</v>
          </cell>
        </row>
        <row r="221">
          <cell r="F221">
            <v>2013103</v>
          </cell>
          <cell r="G221">
            <v>0</v>
          </cell>
        </row>
        <row r="222">
          <cell r="F222">
            <v>2013105</v>
          </cell>
          <cell r="G222">
            <v>0</v>
          </cell>
        </row>
        <row r="223">
          <cell r="F223">
            <v>2013150</v>
          </cell>
          <cell r="G223">
            <v>0</v>
          </cell>
        </row>
        <row r="224">
          <cell r="F224">
            <v>2013199</v>
          </cell>
          <cell r="G224">
            <v>0</v>
          </cell>
        </row>
        <row r="225">
          <cell r="F225">
            <v>20132</v>
          </cell>
          <cell r="G225">
            <v>309</v>
          </cell>
        </row>
        <row r="226">
          <cell r="F226">
            <v>2013201</v>
          </cell>
          <cell r="G226">
            <v>201</v>
          </cell>
        </row>
        <row r="227">
          <cell r="F227">
            <v>2013202</v>
          </cell>
          <cell r="G227">
            <v>108</v>
          </cell>
        </row>
        <row r="228">
          <cell r="F228">
            <v>2013203</v>
          </cell>
          <cell r="G228">
            <v>0</v>
          </cell>
        </row>
        <row r="229">
          <cell r="F229">
            <v>2013250</v>
          </cell>
          <cell r="G229">
            <v>0</v>
          </cell>
        </row>
        <row r="230">
          <cell r="F230">
            <v>2013299</v>
          </cell>
          <cell r="G230">
            <v>0</v>
          </cell>
        </row>
        <row r="231">
          <cell r="F231">
            <v>20133</v>
          </cell>
          <cell r="G231">
            <v>442</v>
          </cell>
        </row>
        <row r="232">
          <cell r="F232">
            <v>2013301</v>
          </cell>
          <cell r="G232">
            <v>152</v>
          </cell>
        </row>
        <row r="233">
          <cell r="F233">
            <v>2013302</v>
          </cell>
          <cell r="G233">
            <v>290</v>
          </cell>
        </row>
        <row r="234">
          <cell r="F234">
            <v>2013303</v>
          </cell>
          <cell r="G234">
            <v>0</v>
          </cell>
        </row>
        <row r="235">
          <cell r="F235">
            <v>2013350</v>
          </cell>
          <cell r="G235">
            <v>0</v>
          </cell>
        </row>
        <row r="236">
          <cell r="F236">
            <v>2013399</v>
          </cell>
          <cell r="G236">
            <v>0</v>
          </cell>
        </row>
        <row r="237">
          <cell r="F237">
            <v>20134</v>
          </cell>
          <cell r="G237">
            <v>186</v>
          </cell>
        </row>
        <row r="238">
          <cell r="F238">
            <v>2013401</v>
          </cell>
          <cell r="G238">
            <v>144</v>
          </cell>
        </row>
        <row r="239">
          <cell r="F239">
            <v>2013402</v>
          </cell>
          <cell r="G239">
            <v>42</v>
          </cell>
        </row>
        <row r="240">
          <cell r="F240">
            <v>2013403</v>
          </cell>
          <cell r="G240">
            <v>0</v>
          </cell>
        </row>
        <row r="241">
          <cell r="F241">
            <v>2013450</v>
          </cell>
          <cell r="G241">
            <v>0</v>
          </cell>
        </row>
        <row r="242">
          <cell r="F242">
            <v>2013499</v>
          </cell>
          <cell r="G242">
            <v>0</v>
          </cell>
        </row>
        <row r="243">
          <cell r="F243">
            <v>20135</v>
          </cell>
          <cell r="G243">
            <v>0</v>
          </cell>
        </row>
        <row r="244">
          <cell r="F244">
            <v>2013501</v>
          </cell>
          <cell r="G244">
            <v>0</v>
          </cell>
        </row>
        <row r="245">
          <cell r="F245">
            <v>2013502</v>
          </cell>
          <cell r="G245">
            <v>0</v>
          </cell>
        </row>
        <row r="246">
          <cell r="F246">
            <v>2013503</v>
          </cell>
          <cell r="G246">
            <v>0</v>
          </cell>
        </row>
        <row r="247">
          <cell r="F247">
            <v>2013550</v>
          </cell>
          <cell r="G247">
            <v>0</v>
          </cell>
        </row>
        <row r="248">
          <cell r="F248">
            <v>2013599</v>
          </cell>
          <cell r="G248">
            <v>0</v>
          </cell>
        </row>
        <row r="249">
          <cell r="F249">
            <v>20136</v>
          </cell>
          <cell r="G249">
            <v>0</v>
          </cell>
        </row>
        <row r="250">
          <cell r="F250">
            <v>2013601</v>
          </cell>
          <cell r="G250">
            <v>0</v>
          </cell>
        </row>
        <row r="251">
          <cell r="F251">
            <v>2013602</v>
          </cell>
          <cell r="G251">
            <v>0</v>
          </cell>
        </row>
        <row r="252">
          <cell r="F252">
            <v>2013603</v>
          </cell>
          <cell r="G252">
            <v>0</v>
          </cell>
        </row>
        <row r="253">
          <cell r="F253">
            <v>2013650</v>
          </cell>
          <cell r="G253">
            <v>0</v>
          </cell>
        </row>
        <row r="254">
          <cell r="F254">
            <v>2013699</v>
          </cell>
          <cell r="G254">
            <v>0</v>
          </cell>
        </row>
        <row r="255">
          <cell r="F255">
            <v>20199</v>
          </cell>
          <cell r="G255">
            <v>28608</v>
          </cell>
        </row>
        <row r="256">
          <cell r="F256">
            <v>2019901</v>
          </cell>
          <cell r="G256">
            <v>12</v>
          </cell>
        </row>
        <row r="257">
          <cell r="F257">
            <v>2019999</v>
          </cell>
          <cell r="G257">
            <v>28596</v>
          </cell>
        </row>
        <row r="258">
          <cell r="F258">
            <v>202</v>
          </cell>
          <cell r="G258">
            <v>0</v>
          </cell>
        </row>
        <row r="259">
          <cell r="F259">
            <v>20205</v>
          </cell>
          <cell r="G259">
            <v>0</v>
          </cell>
        </row>
        <row r="260">
          <cell r="F260">
            <v>20299</v>
          </cell>
          <cell r="G260">
            <v>0</v>
          </cell>
        </row>
        <row r="261">
          <cell r="F261">
            <v>203</v>
          </cell>
          <cell r="G261">
            <v>14</v>
          </cell>
        </row>
        <row r="262">
          <cell r="F262">
            <v>20306</v>
          </cell>
          <cell r="G262">
            <v>14</v>
          </cell>
        </row>
        <row r="263">
          <cell r="F263">
            <v>2030601</v>
          </cell>
          <cell r="G263">
            <v>14</v>
          </cell>
        </row>
        <row r="264">
          <cell r="F264">
            <v>2030602</v>
          </cell>
          <cell r="G264">
            <v>0</v>
          </cell>
        </row>
        <row r="265">
          <cell r="F265">
            <v>2030603</v>
          </cell>
          <cell r="G265">
            <v>0</v>
          </cell>
        </row>
        <row r="266">
          <cell r="F266">
            <v>2030604</v>
          </cell>
          <cell r="G266">
            <v>0</v>
          </cell>
        </row>
        <row r="267">
          <cell r="F267">
            <v>2030605</v>
          </cell>
          <cell r="G267">
            <v>0</v>
          </cell>
        </row>
        <row r="268">
          <cell r="F268">
            <v>2030606</v>
          </cell>
          <cell r="G268">
            <v>0</v>
          </cell>
        </row>
        <row r="269">
          <cell r="F269">
            <v>2030607</v>
          </cell>
          <cell r="G269">
            <v>0</v>
          </cell>
        </row>
        <row r="270">
          <cell r="F270">
            <v>2030608</v>
          </cell>
          <cell r="G270">
            <v>0</v>
          </cell>
        </row>
        <row r="271">
          <cell r="F271">
            <v>2030699</v>
          </cell>
          <cell r="G271">
            <v>0</v>
          </cell>
        </row>
        <row r="272">
          <cell r="F272">
            <v>20399</v>
          </cell>
          <cell r="G272">
            <v>0</v>
          </cell>
        </row>
        <row r="273">
          <cell r="F273">
            <v>204</v>
          </cell>
          <cell r="G273">
            <v>15695</v>
          </cell>
        </row>
        <row r="274">
          <cell r="F274">
            <v>20401</v>
          </cell>
          <cell r="G274">
            <v>0</v>
          </cell>
        </row>
        <row r="275">
          <cell r="F275">
            <v>2040101</v>
          </cell>
          <cell r="G275">
            <v>0</v>
          </cell>
        </row>
        <row r="276">
          <cell r="F276">
            <v>2040102</v>
          </cell>
          <cell r="G276">
            <v>0</v>
          </cell>
        </row>
        <row r="277">
          <cell r="F277">
            <v>2040103</v>
          </cell>
          <cell r="G277">
            <v>0</v>
          </cell>
        </row>
        <row r="278">
          <cell r="F278">
            <v>2040104</v>
          </cell>
          <cell r="G278">
            <v>0</v>
          </cell>
        </row>
        <row r="279">
          <cell r="F279">
            <v>2040105</v>
          </cell>
          <cell r="G279">
            <v>0</v>
          </cell>
        </row>
        <row r="280">
          <cell r="F280">
            <v>2040106</v>
          </cell>
          <cell r="G280">
            <v>0</v>
          </cell>
        </row>
        <row r="281">
          <cell r="F281">
            <v>2040107</v>
          </cell>
          <cell r="G281">
            <v>0</v>
          </cell>
        </row>
        <row r="282">
          <cell r="F282">
            <v>2040108</v>
          </cell>
          <cell r="G282">
            <v>0</v>
          </cell>
        </row>
        <row r="283">
          <cell r="F283">
            <v>2040199</v>
          </cell>
          <cell r="G283">
            <v>0</v>
          </cell>
        </row>
        <row r="284">
          <cell r="F284">
            <v>20402</v>
          </cell>
          <cell r="G284">
            <v>10408</v>
          </cell>
        </row>
        <row r="285">
          <cell r="F285">
            <v>2040201</v>
          </cell>
          <cell r="G285">
            <v>3874</v>
          </cell>
        </row>
        <row r="286">
          <cell r="F286">
            <v>2040202</v>
          </cell>
          <cell r="G286">
            <v>5093</v>
          </cell>
        </row>
        <row r="287">
          <cell r="F287">
            <v>2040203</v>
          </cell>
          <cell r="G287">
            <v>0</v>
          </cell>
        </row>
        <row r="288">
          <cell r="F288">
            <v>2040204</v>
          </cell>
          <cell r="G288">
            <v>0</v>
          </cell>
        </row>
        <row r="289">
          <cell r="F289">
            <v>2040205</v>
          </cell>
          <cell r="G289">
            <v>0</v>
          </cell>
        </row>
        <row r="290">
          <cell r="F290">
            <v>2040206</v>
          </cell>
          <cell r="G290">
            <v>0</v>
          </cell>
        </row>
        <row r="291">
          <cell r="F291">
            <v>2040207</v>
          </cell>
          <cell r="G291">
            <v>0</v>
          </cell>
        </row>
        <row r="292">
          <cell r="F292">
            <v>2040208</v>
          </cell>
          <cell r="G292">
            <v>1</v>
          </cell>
        </row>
        <row r="293">
          <cell r="F293">
            <v>2040209</v>
          </cell>
          <cell r="G293">
            <v>0</v>
          </cell>
        </row>
        <row r="294">
          <cell r="F294">
            <v>2040210</v>
          </cell>
          <cell r="G294">
            <v>0</v>
          </cell>
        </row>
        <row r="295">
          <cell r="F295">
            <v>2040211</v>
          </cell>
          <cell r="G295">
            <v>0</v>
          </cell>
        </row>
        <row r="296">
          <cell r="F296">
            <v>2040212</v>
          </cell>
          <cell r="G296">
            <v>1162</v>
          </cell>
        </row>
        <row r="297">
          <cell r="F297">
            <v>2040213</v>
          </cell>
          <cell r="G297">
            <v>0</v>
          </cell>
        </row>
        <row r="298">
          <cell r="F298">
            <v>2040214</v>
          </cell>
          <cell r="G298">
            <v>0</v>
          </cell>
        </row>
        <row r="299">
          <cell r="F299">
            <v>2040215</v>
          </cell>
          <cell r="G299">
            <v>233</v>
          </cell>
        </row>
        <row r="300">
          <cell r="F300">
            <v>2040216</v>
          </cell>
          <cell r="G300">
            <v>0</v>
          </cell>
        </row>
        <row r="301">
          <cell r="F301">
            <v>2040217</v>
          </cell>
          <cell r="G301">
            <v>45</v>
          </cell>
        </row>
        <row r="302">
          <cell r="F302">
            <v>2040218</v>
          </cell>
          <cell r="G302">
            <v>0</v>
          </cell>
        </row>
        <row r="303">
          <cell r="F303">
            <v>2040219</v>
          </cell>
          <cell r="G303">
            <v>0</v>
          </cell>
        </row>
        <row r="304">
          <cell r="F304">
            <v>2040250</v>
          </cell>
          <cell r="G304">
            <v>0</v>
          </cell>
        </row>
        <row r="305">
          <cell r="F305">
            <v>2040299</v>
          </cell>
          <cell r="G305">
            <v>0</v>
          </cell>
        </row>
        <row r="306">
          <cell r="F306">
            <v>20403</v>
          </cell>
          <cell r="G306">
            <v>0</v>
          </cell>
        </row>
        <row r="307">
          <cell r="F307">
            <v>2040301</v>
          </cell>
          <cell r="G307">
            <v>0</v>
          </cell>
        </row>
        <row r="308">
          <cell r="F308">
            <v>2040302</v>
          </cell>
          <cell r="G308">
            <v>0</v>
          </cell>
        </row>
        <row r="309">
          <cell r="F309">
            <v>2040303</v>
          </cell>
          <cell r="G309">
            <v>0</v>
          </cell>
        </row>
        <row r="310">
          <cell r="F310">
            <v>2040304</v>
          </cell>
          <cell r="G310">
            <v>0</v>
          </cell>
        </row>
        <row r="311">
          <cell r="F311">
            <v>2040350</v>
          </cell>
          <cell r="G311">
            <v>0</v>
          </cell>
        </row>
        <row r="312">
          <cell r="F312">
            <v>2040399</v>
          </cell>
          <cell r="G312">
            <v>0</v>
          </cell>
        </row>
        <row r="313">
          <cell r="F313">
            <v>20404</v>
          </cell>
          <cell r="G313">
            <v>1670</v>
          </cell>
        </row>
        <row r="314">
          <cell r="F314">
            <v>2040401</v>
          </cell>
          <cell r="G314">
            <v>1167</v>
          </cell>
        </row>
        <row r="315">
          <cell r="F315">
            <v>2040402</v>
          </cell>
          <cell r="G315">
            <v>503</v>
          </cell>
        </row>
        <row r="316">
          <cell r="F316">
            <v>2040403</v>
          </cell>
          <cell r="G316">
            <v>0</v>
          </cell>
        </row>
        <row r="317">
          <cell r="F317">
            <v>2040404</v>
          </cell>
          <cell r="G317">
            <v>0</v>
          </cell>
        </row>
        <row r="318">
          <cell r="F318">
            <v>2040405</v>
          </cell>
          <cell r="G318">
            <v>0</v>
          </cell>
        </row>
        <row r="319">
          <cell r="F319">
            <v>2040406</v>
          </cell>
          <cell r="G319">
            <v>0</v>
          </cell>
        </row>
        <row r="320">
          <cell r="F320">
            <v>2040407</v>
          </cell>
          <cell r="G320">
            <v>0</v>
          </cell>
        </row>
        <row r="321">
          <cell r="F321">
            <v>2040408</v>
          </cell>
          <cell r="G321">
            <v>0</v>
          </cell>
        </row>
        <row r="322">
          <cell r="F322">
            <v>2040409</v>
          </cell>
          <cell r="G322">
            <v>0</v>
          </cell>
        </row>
        <row r="323">
          <cell r="F323">
            <v>2040450</v>
          </cell>
          <cell r="G323">
            <v>0</v>
          </cell>
        </row>
        <row r="324">
          <cell r="F324">
            <v>2040499</v>
          </cell>
          <cell r="G324">
            <v>0</v>
          </cell>
        </row>
        <row r="325">
          <cell r="F325">
            <v>20405</v>
          </cell>
          <cell r="G325">
            <v>2519</v>
          </cell>
        </row>
        <row r="326">
          <cell r="F326">
            <v>2040501</v>
          </cell>
          <cell r="G326">
            <v>1129</v>
          </cell>
        </row>
        <row r="327">
          <cell r="F327">
            <v>2040502</v>
          </cell>
          <cell r="G327">
            <v>1390</v>
          </cell>
        </row>
        <row r="328">
          <cell r="F328">
            <v>2040503</v>
          </cell>
          <cell r="G328">
            <v>0</v>
          </cell>
        </row>
        <row r="329">
          <cell r="F329">
            <v>2040504</v>
          </cell>
          <cell r="G329">
            <v>0</v>
          </cell>
        </row>
        <row r="330">
          <cell r="F330">
            <v>2040505</v>
          </cell>
          <cell r="G330">
            <v>0</v>
          </cell>
        </row>
        <row r="331">
          <cell r="F331">
            <v>2040506</v>
          </cell>
          <cell r="G331">
            <v>0</v>
          </cell>
        </row>
        <row r="332">
          <cell r="F332">
            <v>2040550</v>
          </cell>
          <cell r="G332">
            <v>0</v>
          </cell>
        </row>
        <row r="333">
          <cell r="F333">
            <v>2040599</v>
          </cell>
          <cell r="G333">
            <v>0</v>
          </cell>
        </row>
        <row r="334">
          <cell r="F334">
            <v>20406</v>
          </cell>
          <cell r="G334">
            <v>1098</v>
          </cell>
        </row>
        <row r="335">
          <cell r="F335">
            <v>2040601</v>
          </cell>
          <cell r="G335">
            <v>696</v>
          </cell>
        </row>
        <row r="336">
          <cell r="F336">
            <v>2040602</v>
          </cell>
          <cell r="G336">
            <v>202</v>
          </cell>
        </row>
        <row r="337">
          <cell r="F337">
            <v>2040603</v>
          </cell>
          <cell r="G337">
            <v>0</v>
          </cell>
        </row>
        <row r="338">
          <cell r="F338">
            <v>2040604</v>
          </cell>
          <cell r="G338">
            <v>0</v>
          </cell>
        </row>
        <row r="339">
          <cell r="F339">
            <v>2040605</v>
          </cell>
          <cell r="G339">
            <v>0</v>
          </cell>
        </row>
        <row r="340">
          <cell r="F340">
            <v>2040606</v>
          </cell>
          <cell r="G340">
            <v>0</v>
          </cell>
        </row>
        <row r="341">
          <cell r="F341">
            <v>2040607</v>
          </cell>
          <cell r="G341">
            <v>127</v>
          </cell>
        </row>
        <row r="342">
          <cell r="F342">
            <v>2040608</v>
          </cell>
          <cell r="G342">
            <v>0</v>
          </cell>
        </row>
        <row r="343">
          <cell r="F343">
            <v>2040609</v>
          </cell>
          <cell r="G343">
            <v>0</v>
          </cell>
        </row>
        <row r="344">
          <cell r="F344">
            <v>2040610</v>
          </cell>
          <cell r="G344">
            <v>71</v>
          </cell>
        </row>
        <row r="345">
          <cell r="F345">
            <v>2040611</v>
          </cell>
          <cell r="G345">
            <v>0</v>
          </cell>
        </row>
        <row r="346">
          <cell r="F346">
            <v>2040650</v>
          </cell>
          <cell r="G346">
            <v>0</v>
          </cell>
        </row>
        <row r="347">
          <cell r="F347">
            <v>2040699</v>
          </cell>
          <cell r="G347">
            <v>2</v>
          </cell>
        </row>
        <row r="348">
          <cell r="F348">
            <v>20407</v>
          </cell>
          <cell r="G348">
            <v>0</v>
          </cell>
        </row>
        <row r="349">
          <cell r="F349">
            <v>2040701</v>
          </cell>
          <cell r="G349">
            <v>0</v>
          </cell>
        </row>
        <row r="350">
          <cell r="F350">
            <v>2040702</v>
          </cell>
          <cell r="G350">
            <v>0</v>
          </cell>
        </row>
        <row r="351">
          <cell r="F351">
            <v>2040703</v>
          </cell>
          <cell r="G351">
            <v>0</v>
          </cell>
        </row>
        <row r="352">
          <cell r="F352">
            <v>2040704</v>
          </cell>
          <cell r="G352">
            <v>0</v>
          </cell>
        </row>
        <row r="353">
          <cell r="F353">
            <v>2040705</v>
          </cell>
          <cell r="G353">
            <v>0</v>
          </cell>
        </row>
        <row r="354">
          <cell r="F354">
            <v>2040706</v>
          </cell>
          <cell r="G354">
            <v>0</v>
          </cell>
        </row>
        <row r="355">
          <cell r="F355">
            <v>2040750</v>
          </cell>
          <cell r="G355">
            <v>0</v>
          </cell>
        </row>
        <row r="356">
          <cell r="F356">
            <v>2040799</v>
          </cell>
          <cell r="G356">
            <v>0</v>
          </cell>
        </row>
        <row r="357">
          <cell r="F357">
            <v>20408</v>
          </cell>
          <cell r="G357">
            <v>0</v>
          </cell>
        </row>
        <row r="358">
          <cell r="F358">
            <v>2040801</v>
          </cell>
          <cell r="G358">
            <v>0</v>
          </cell>
        </row>
        <row r="359">
          <cell r="F359">
            <v>2040802</v>
          </cell>
          <cell r="G359">
            <v>0</v>
          </cell>
        </row>
        <row r="360">
          <cell r="F360">
            <v>2040803</v>
          </cell>
          <cell r="G360">
            <v>0</v>
          </cell>
        </row>
        <row r="361">
          <cell r="F361">
            <v>2040804</v>
          </cell>
          <cell r="G361">
            <v>0</v>
          </cell>
        </row>
        <row r="362">
          <cell r="F362">
            <v>2040805</v>
          </cell>
          <cell r="G362">
            <v>0</v>
          </cell>
        </row>
        <row r="363">
          <cell r="F363">
            <v>2040806</v>
          </cell>
          <cell r="G363">
            <v>0</v>
          </cell>
        </row>
        <row r="364">
          <cell r="F364">
            <v>2040850</v>
          </cell>
          <cell r="G364">
            <v>0</v>
          </cell>
        </row>
        <row r="365">
          <cell r="F365">
            <v>2040899</v>
          </cell>
          <cell r="G365">
            <v>0</v>
          </cell>
        </row>
        <row r="366">
          <cell r="F366">
            <v>20409</v>
          </cell>
          <cell r="G366">
            <v>0</v>
          </cell>
        </row>
        <row r="367">
          <cell r="F367">
            <v>2040901</v>
          </cell>
          <cell r="G367">
            <v>0</v>
          </cell>
        </row>
        <row r="368">
          <cell r="F368">
            <v>2040902</v>
          </cell>
          <cell r="G368">
            <v>0</v>
          </cell>
        </row>
        <row r="369">
          <cell r="F369">
            <v>2040903</v>
          </cell>
          <cell r="G369">
            <v>0</v>
          </cell>
        </row>
        <row r="370">
          <cell r="F370">
            <v>2040904</v>
          </cell>
          <cell r="G370">
            <v>0</v>
          </cell>
        </row>
        <row r="371">
          <cell r="F371">
            <v>2040905</v>
          </cell>
          <cell r="G371">
            <v>0</v>
          </cell>
        </row>
        <row r="372">
          <cell r="F372">
            <v>2040950</v>
          </cell>
          <cell r="G372">
            <v>0</v>
          </cell>
        </row>
        <row r="373">
          <cell r="F373">
            <v>2040999</v>
          </cell>
          <cell r="G373">
            <v>0</v>
          </cell>
        </row>
        <row r="374">
          <cell r="F374">
            <v>20410</v>
          </cell>
          <cell r="G374">
            <v>0</v>
          </cell>
        </row>
        <row r="375">
          <cell r="F375">
            <v>2041001</v>
          </cell>
          <cell r="G375">
            <v>0</v>
          </cell>
        </row>
        <row r="376">
          <cell r="F376">
            <v>2041002</v>
          </cell>
          <cell r="G376">
            <v>0</v>
          </cell>
        </row>
        <row r="377">
          <cell r="F377">
            <v>2041003</v>
          </cell>
          <cell r="G377">
            <v>0</v>
          </cell>
        </row>
        <row r="378">
          <cell r="F378">
            <v>2041004</v>
          </cell>
          <cell r="G378">
            <v>0</v>
          </cell>
        </row>
        <row r="379">
          <cell r="F379">
            <v>2041005</v>
          </cell>
          <cell r="G379">
            <v>0</v>
          </cell>
        </row>
        <row r="380">
          <cell r="F380">
            <v>2041006</v>
          </cell>
          <cell r="G380">
            <v>0</v>
          </cell>
        </row>
        <row r="381">
          <cell r="F381">
            <v>2041099</v>
          </cell>
          <cell r="G381">
            <v>0</v>
          </cell>
        </row>
        <row r="382">
          <cell r="F382">
            <v>20411</v>
          </cell>
          <cell r="G382">
            <v>0</v>
          </cell>
        </row>
        <row r="383">
          <cell r="F383">
            <v>2041101</v>
          </cell>
          <cell r="G383">
            <v>0</v>
          </cell>
        </row>
        <row r="384">
          <cell r="F384">
            <v>2041102</v>
          </cell>
          <cell r="G384">
            <v>0</v>
          </cell>
        </row>
        <row r="385">
          <cell r="F385">
            <v>2041103</v>
          </cell>
          <cell r="G385">
            <v>0</v>
          </cell>
        </row>
        <row r="386">
          <cell r="F386">
            <v>2041104</v>
          </cell>
          <cell r="G386">
            <v>0</v>
          </cell>
        </row>
        <row r="387">
          <cell r="F387">
            <v>2041105</v>
          </cell>
          <cell r="G387">
            <v>0</v>
          </cell>
        </row>
        <row r="388">
          <cell r="F388">
            <v>2041106</v>
          </cell>
          <cell r="G388">
            <v>0</v>
          </cell>
        </row>
        <row r="389">
          <cell r="F389">
            <v>2041107</v>
          </cell>
          <cell r="G389">
            <v>0</v>
          </cell>
        </row>
        <row r="390">
          <cell r="F390">
            <v>2041108</v>
          </cell>
          <cell r="G390">
            <v>0</v>
          </cell>
        </row>
        <row r="391">
          <cell r="F391">
            <v>20499</v>
          </cell>
          <cell r="G391">
            <v>0</v>
          </cell>
        </row>
        <row r="392">
          <cell r="F392">
            <v>205</v>
          </cell>
          <cell r="G392">
            <v>76521</v>
          </cell>
        </row>
        <row r="393">
          <cell r="F393">
            <v>20501</v>
          </cell>
          <cell r="G393">
            <v>955</v>
          </cell>
        </row>
        <row r="394">
          <cell r="F394">
            <v>2050101</v>
          </cell>
          <cell r="G394">
            <v>681</v>
          </cell>
        </row>
        <row r="395">
          <cell r="F395">
            <v>2050102</v>
          </cell>
          <cell r="G395">
            <v>274</v>
          </cell>
        </row>
        <row r="396">
          <cell r="F396">
            <v>2050103</v>
          </cell>
          <cell r="G396">
            <v>0</v>
          </cell>
        </row>
        <row r="397">
          <cell r="F397">
            <v>2050199</v>
          </cell>
          <cell r="G397">
            <v>0</v>
          </cell>
        </row>
        <row r="398">
          <cell r="F398">
            <v>20502</v>
          </cell>
          <cell r="G398">
            <v>70647</v>
          </cell>
        </row>
        <row r="399">
          <cell r="F399">
            <v>2050201</v>
          </cell>
          <cell r="G399">
            <v>1185</v>
          </cell>
        </row>
        <row r="400">
          <cell r="F400">
            <v>2050202</v>
          </cell>
          <cell r="G400">
            <v>46240</v>
          </cell>
        </row>
        <row r="401">
          <cell r="F401">
            <v>2050203</v>
          </cell>
          <cell r="G401">
            <v>9480</v>
          </cell>
        </row>
        <row r="402">
          <cell r="F402">
            <v>2050204</v>
          </cell>
          <cell r="G402">
            <v>13459</v>
          </cell>
        </row>
        <row r="403">
          <cell r="F403">
            <v>2050205</v>
          </cell>
          <cell r="G403">
            <v>3</v>
          </cell>
        </row>
        <row r="404">
          <cell r="F404">
            <v>2050206</v>
          </cell>
          <cell r="G404">
            <v>0</v>
          </cell>
        </row>
        <row r="405">
          <cell r="F405">
            <v>2050207</v>
          </cell>
          <cell r="G405">
            <v>0</v>
          </cell>
        </row>
        <row r="406">
          <cell r="F406">
            <v>2050299</v>
          </cell>
          <cell r="G406">
            <v>280</v>
          </cell>
        </row>
        <row r="407">
          <cell r="F407">
            <v>20503</v>
          </cell>
          <cell r="G407">
            <v>2591</v>
          </cell>
        </row>
        <row r="408">
          <cell r="F408">
            <v>2050301</v>
          </cell>
          <cell r="G408">
            <v>66</v>
          </cell>
        </row>
        <row r="409">
          <cell r="F409">
            <v>2050302</v>
          </cell>
          <cell r="G409">
            <v>516</v>
          </cell>
        </row>
        <row r="410">
          <cell r="F410">
            <v>2050303</v>
          </cell>
          <cell r="G410">
            <v>0</v>
          </cell>
        </row>
        <row r="411">
          <cell r="F411">
            <v>2050304</v>
          </cell>
          <cell r="G411">
            <v>2009</v>
          </cell>
        </row>
        <row r="412">
          <cell r="F412">
            <v>2050305</v>
          </cell>
          <cell r="G412">
            <v>0</v>
          </cell>
        </row>
        <row r="413">
          <cell r="F413">
            <v>2050399</v>
          </cell>
          <cell r="G413">
            <v>0</v>
          </cell>
        </row>
        <row r="414">
          <cell r="F414">
            <v>20504</v>
          </cell>
          <cell r="G414">
            <v>0</v>
          </cell>
        </row>
        <row r="415">
          <cell r="F415">
            <v>2050401</v>
          </cell>
          <cell r="G415">
            <v>0</v>
          </cell>
        </row>
        <row r="416">
          <cell r="F416">
            <v>2050402</v>
          </cell>
          <cell r="G416">
            <v>0</v>
          </cell>
        </row>
        <row r="417">
          <cell r="F417">
            <v>2050403</v>
          </cell>
          <cell r="G417">
            <v>0</v>
          </cell>
        </row>
        <row r="418">
          <cell r="F418">
            <v>2050404</v>
          </cell>
          <cell r="G418">
            <v>0</v>
          </cell>
        </row>
        <row r="419">
          <cell r="F419">
            <v>2050499</v>
          </cell>
          <cell r="G419">
            <v>0</v>
          </cell>
        </row>
        <row r="420">
          <cell r="F420">
            <v>20505</v>
          </cell>
          <cell r="G420">
            <v>0</v>
          </cell>
        </row>
        <row r="421">
          <cell r="F421">
            <v>2050501</v>
          </cell>
          <cell r="G421">
            <v>0</v>
          </cell>
        </row>
        <row r="422">
          <cell r="F422">
            <v>2050502</v>
          </cell>
          <cell r="G422">
            <v>0</v>
          </cell>
        </row>
        <row r="423">
          <cell r="F423">
            <v>2050599</v>
          </cell>
          <cell r="G423">
            <v>0</v>
          </cell>
        </row>
        <row r="424">
          <cell r="F424">
            <v>20506</v>
          </cell>
          <cell r="G424">
            <v>0</v>
          </cell>
        </row>
        <row r="425">
          <cell r="F425">
            <v>2050601</v>
          </cell>
          <cell r="G425">
            <v>0</v>
          </cell>
        </row>
        <row r="426">
          <cell r="F426">
            <v>2050602</v>
          </cell>
          <cell r="G426">
            <v>0</v>
          </cell>
        </row>
        <row r="427">
          <cell r="F427">
            <v>2050699</v>
          </cell>
          <cell r="G427">
            <v>0</v>
          </cell>
        </row>
        <row r="428">
          <cell r="F428">
            <v>20507</v>
          </cell>
          <cell r="G428">
            <v>208</v>
          </cell>
        </row>
        <row r="429">
          <cell r="F429">
            <v>2050701</v>
          </cell>
          <cell r="G429">
            <v>208</v>
          </cell>
        </row>
        <row r="430">
          <cell r="F430">
            <v>2050702</v>
          </cell>
          <cell r="G430">
            <v>0</v>
          </cell>
        </row>
        <row r="431">
          <cell r="F431">
            <v>2050799</v>
          </cell>
          <cell r="G431">
            <v>0</v>
          </cell>
        </row>
        <row r="432">
          <cell r="F432">
            <v>20508</v>
          </cell>
          <cell r="G432">
            <v>568</v>
          </cell>
        </row>
        <row r="433">
          <cell r="F433">
            <v>2050801</v>
          </cell>
          <cell r="G433">
            <v>331</v>
          </cell>
        </row>
        <row r="434">
          <cell r="F434">
            <v>2050802</v>
          </cell>
          <cell r="G434">
            <v>237</v>
          </cell>
        </row>
        <row r="435">
          <cell r="F435">
            <v>2050803</v>
          </cell>
          <cell r="G435">
            <v>0</v>
          </cell>
        </row>
        <row r="436">
          <cell r="F436">
            <v>2050804</v>
          </cell>
          <cell r="G436">
            <v>0</v>
          </cell>
        </row>
        <row r="437">
          <cell r="F437">
            <v>2050899</v>
          </cell>
          <cell r="G437">
            <v>0</v>
          </cell>
        </row>
        <row r="438">
          <cell r="F438">
            <v>20509</v>
          </cell>
          <cell r="G438">
            <v>1552</v>
          </cell>
        </row>
        <row r="439">
          <cell r="F439">
            <v>2050901</v>
          </cell>
          <cell r="G439">
            <v>413</v>
          </cell>
        </row>
        <row r="440">
          <cell r="F440">
            <v>2050902</v>
          </cell>
          <cell r="G440">
            <v>1079</v>
          </cell>
        </row>
        <row r="441">
          <cell r="F441">
            <v>2050903</v>
          </cell>
          <cell r="G441">
            <v>17</v>
          </cell>
        </row>
        <row r="442">
          <cell r="F442">
            <v>2050904</v>
          </cell>
          <cell r="G442">
            <v>0</v>
          </cell>
        </row>
        <row r="443">
          <cell r="F443">
            <v>2050905</v>
          </cell>
          <cell r="G443">
            <v>43</v>
          </cell>
        </row>
        <row r="444">
          <cell r="F444">
            <v>2050999</v>
          </cell>
          <cell r="G444">
            <v>0</v>
          </cell>
        </row>
        <row r="445">
          <cell r="F445">
            <v>20599</v>
          </cell>
          <cell r="G445">
            <v>0</v>
          </cell>
        </row>
        <row r="446">
          <cell r="F446">
            <v>206</v>
          </cell>
          <cell r="G446">
            <v>4132</v>
          </cell>
        </row>
        <row r="447">
          <cell r="F447">
            <v>20601</v>
          </cell>
          <cell r="G447">
            <v>249</v>
          </cell>
        </row>
        <row r="448">
          <cell r="F448">
            <v>2060101</v>
          </cell>
          <cell r="G448">
            <v>233</v>
          </cell>
        </row>
        <row r="449">
          <cell r="F449">
            <v>2060102</v>
          </cell>
          <cell r="G449">
            <v>16</v>
          </cell>
        </row>
        <row r="450">
          <cell r="F450">
            <v>2060103</v>
          </cell>
          <cell r="G450">
            <v>0</v>
          </cell>
        </row>
        <row r="451">
          <cell r="F451">
            <v>2060199</v>
          </cell>
          <cell r="G451">
            <v>0</v>
          </cell>
        </row>
        <row r="452">
          <cell r="F452">
            <v>20602</v>
          </cell>
          <cell r="G452">
            <v>0</v>
          </cell>
        </row>
        <row r="453">
          <cell r="F453">
            <v>2060201</v>
          </cell>
          <cell r="G453">
            <v>0</v>
          </cell>
        </row>
        <row r="454">
          <cell r="F454">
            <v>2060202</v>
          </cell>
          <cell r="G454">
            <v>0</v>
          </cell>
        </row>
        <row r="455">
          <cell r="F455">
            <v>2060203</v>
          </cell>
          <cell r="G455">
            <v>0</v>
          </cell>
        </row>
        <row r="456">
          <cell r="F456">
            <v>2060204</v>
          </cell>
          <cell r="G456">
            <v>0</v>
          </cell>
        </row>
        <row r="457">
          <cell r="F457">
            <v>2060205</v>
          </cell>
          <cell r="G457">
            <v>0</v>
          </cell>
        </row>
        <row r="458">
          <cell r="F458">
            <v>2060206</v>
          </cell>
          <cell r="G458">
            <v>0</v>
          </cell>
        </row>
        <row r="459">
          <cell r="F459">
            <v>2060207</v>
          </cell>
          <cell r="G459">
            <v>0</v>
          </cell>
        </row>
        <row r="460">
          <cell r="F460">
            <v>2060299</v>
          </cell>
          <cell r="G460">
            <v>0</v>
          </cell>
        </row>
        <row r="461">
          <cell r="F461">
            <v>20603</v>
          </cell>
          <cell r="G461">
            <v>20</v>
          </cell>
        </row>
        <row r="462">
          <cell r="F462">
            <v>2060301</v>
          </cell>
          <cell r="G462">
            <v>0</v>
          </cell>
        </row>
        <row r="463">
          <cell r="F463">
            <v>2060302</v>
          </cell>
          <cell r="G463">
            <v>20</v>
          </cell>
        </row>
        <row r="464">
          <cell r="F464">
            <v>2060303</v>
          </cell>
          <cell r="G464">
            <v>0</v>
          </cell>
        </row>
        <row r="465">
          <cell r="F465">
            <v>2060304</v>
          </cell>
          <cell r="G465">
            <v>0</v>
          </cell>
        </row>
        <row r="466">
          <cell r="F466">
            <v>2060399</v>
          </cell>
          <cell r="G466">
            <v>0</v>
          </cell>
        </row>
        <row r="467">
          <cell r="F467">
            <v>20604</v>
          </cell>
          <cell r="G467">
            <v>3771</v>
          </cell>
        </row>
        <row r="468">
          <cell r="F468">
            <v>2060401</v>
          </cell>
          <cell r="G468">
            <v>0</v>
          </cell>
        </row>
        <row r="469">
          <cell r="F469">
            <v>2060402</v>
          </cell>
          <cell r="G469">
            <v>3195</v>
          </cell>
        </row>
        <row r="470">
          <cell r="F470">
            <v>2060403</v>
          </cell>
          <cell r="G470">
            <v>0</v>
          </cell>
        </row>
        <row r="471">
          <cell r="F471">
            <v>2060404</v>
          </cell>
          <cell r="G471">
            <v>0</v>
          </cell>
        </row>
        <row r="472">
          <cell r="F472">
            <v>2060499</v>
          </cell>
          <cell r="G472">
            <v>576</v>
          </cell>
        </row>
        <row r="473">
          <cell r="F473">
            <v>20605</v>
          </cell>
          <cell r="G473">
            <v>0</v>
          </cell>
        </row>
        <row r="474">
          <cell r="F474">
            <v>2060501</v>
          </cell>
          <cell r="G474">
            <v>0</v>
          </cell>
        </row>
        <row r="475">
          <cell r="F475">
            <v>2060502</v>
          </cell>
          <cell r="G475">
            <v>0</v>
          </cell>
        </row>
        <row r="476">
          <cell r="F476">
            <v>2060503</v>
          </cell>
          <cell r="G476">
            <v>0</v>
          </cell>
        </row>
        <row r="477">
          <cell r="F477">
            <v>2060599</v>
          </cell>
          <cell r="G477">
            <v>0</v>
          </cell>
        </row>
        <row r="478">
          <cell r="F478">
            <v>20606</v>
          </cell>
          <cell r="G478">
            <v>0</v>
          </cell>
        </row>
        <row r="479">
          <cell r="F479">
            <v>2060601</v>
          </cell>
          <cell r="G479">
            <v>0</v>
          </cell>
        </row>
        <row r="480">
          <cell r="F480">
            <v>2060602</v>
          </cell>
          <cell r="G480">
            <v>0</v>
          </cell>
        </row>
        <row r="481">
          <cell r="F481">
            <v>2060603</v>
          </cell>
          <cell r="G481">
            <v>0</v>
          </cell>
        </row>
        <row r="482">
          <cell r="F482">
            <v>2060699</v>
          </cell>
          <cell r="G482">
            <v>0</v>
          </cell>
        </row>
        <row r="483">
          <cell r="F483">
            <v>20607</v>
          </cell>
          <cell r="G483">
            <v>92</v>
          </cell>
        </row>
        <row r="484">
          <cell r="F484">
            <v>2060701</v>
          </cell>
          <cell r="G484">
            <v>69</v>
          </cell>
        </row>
        <row r="485">
          <cell r="F485">
            <v>2060702</v>
          </cell>
          <cell r="G485">
            <v>23</v>
          </cell>
        </row>
        <row r="486">
          <cell r="F486">
            <v>2060703</v>
          </cell>
          <cell r="G486">
            <v>0</v>
          </cell>
        </row>
        <row r="487">
          <cell r="F487">
            <v>2060704</v>
          </cell>
          <cell r="G487">
            <v>0</v>
          </cell>
        </row>
        <row r="488">
          <cell r="F488">
            <v>2060705</v>
          </cell>
          <cell r="G488">
            <v>0</v>
          </cell>
        </row>
        <row r="489">
          <cell r="F489">
            <v>2060799</v>
          </cell>
          <cell r="G489">
            <v>0</v>
          </cell>
        </row>
        <row r="490">
          <cell r="F490">
            <v>20608</v>
          </cell>
          <cell r="G490">
            <v>0</v>
          </cell>
        </row>
        <row r="491">
          <cell r="F491">
            <v>2060801</v>
          </cell>
          <cell r="G491">
            <v>0</v>
          </cell>
        </row>
        <row r="492">
          <cell r="F492">
            <v>2060802</v>
          </cell>
          <cell r="G492">
            <v>0</v>
          </cell>
        </row>
        <row r="493">
          <cell r="F493">
            <v>2060899</v>
          </cell>
          <cell r="G493">
            <v>0</v>
          </cell>
        </row>
        <row r="494">
          <cell r="F494">
            <v>20609</v>
          </cell>
          <cell r="G494">
            <v>0</v>
          </cell>
        </row>
        <row r="495">
          <cell r="F495">
            <v>2060901</v>
          </cell>
          <cell r="G495">
            <v>0</v>
          </cell>
        </row>
        <row r="496">
          <cell r="F496">
            <v>2060902</v>
          </cell>
          <cell r="G496">
            <v>0</v>
          </cell>
        </row>
        <row r="497">
          <cell r="F497">
            <v>20699</v>
          </cell>
          <cell r="G497">
            <v>0</v>
          </cell>
        </row>
        <row r="498">
          <cell r="F498">
            <v>2069901</v>
          </cell>
          <cell r="G498">
            <v>0</v>
          </cell>
        </row>
        <row r="499">
          <cell r="F499">
            <v>2069902</v>
          </cell>
          <cell r="G499">
            <v>0</v>
          </cell>
        </row>
        <row r="500">
          <cell r="F500">
            <v>2069903</v>
          </cell>
          <cell r="G500">
            <v>0</v>
          </cell>
        </row>
        <row r="501">
          <cell r="F501">
            <v>2069999</v>
          </cell>
          <cell r="G501">
            <v>0</v>
          </cell>
        </row>
        <row r="502">
          <cell r="F502">
            <v>207</v>
          </cell>
          <cell r="G502">
            <v>2136</v>
          </cell>
        </row>
        <row r="503">
          <cell r="F503">
            <v>20701</v>
          </cell>
          <cell r="G503">
            <v>1315</v>
          </cell>
        </row>
        <row r="504">
          <cell r="F504">
            <v>2070101</v>
          </cell>
          <cell r="G504">
            <v>326</v>
          </cell>
        </row>
        <row r="505">
          <cell r="F505">
            <v>2070102</v>
          </cell>
          <cell r="G505">
            <v>13</v>
          </cell>
        </row>
        <row r="506">
          <cell r="F506">
            <v>2070103</v>
          </cell>
          <cell r="G506">
            <v>0</v>
          </cell>
        </row>
        <row r="507">
          <cell r="F507">
            <v>2070104</v>
          </cell>
          <cell r="G507">
            <v>100</v>
          </cell>
        </row>
        <row r="508">
          <cell r="F508">
            <v>2070105</v>
          </cell>
          <cell r="G508">
            <v>3</v>
          </cell>
        </row>
        <row r="509">
          <cell r="F509">
            <v>2070106</v>
          </cell>
          <cell r="G509">
            <v>0</v>
          </cell>
        </row>
        <row r="510">
          <cell r="F510">
            <v>2070107</v>
          </cell>
          <cell r="G510">
            <v>0</v>
          </cell>
        </row>
        <row r="511">
          <cell r="F511">
            <v>2070108</v>
          </cell>
          <cell r="G511">
            <v>318</v>
          </cell>
        </row>
        <row r="512">
          <cell r="F512">
            <v>2070109</v>
          </cell>
          <cell r="G512">
            <v>113</v>
          </cell>
        </row>
        <row r="513">
          <cell r="F513">
            <v>2070110</v>
          </cell>
          <cell r="G513">
            <v>10</v>
          </cell>
        </row>
        <row r="514">
          <cell r="F514">
            <v>2070111</v>
          </cell>
          <cell r="G514">
            <v>0</v>
          </cell>
        </row>
        <row r="515">
          <cell r="F515">
            <v>2070112</v>
          </cell>
          <cell r="G515">
            <v>81</v>
          </cell>
        </row>
        <row r="516">
          <cell r="F516">
            <v>2070199</v>
          </cell>
          <cell r="G516">
            <v>351</v>
          </cell>
        </row>
        <row r="517">
          <cell r="F517">
            <v>20702</v>
          </cell>
          <cell r="G517">
            <v>75</v>
          </cell>
        </row>
        <row r="518">
          <cell r="F518">
            <v>2070201</v>
          </cell>
          <cell r="G518">
            <v>71</v>
          </cell>
        </row>
        <row r="519">
          <cell r="F519">
            <v>2070202</v>
          </cell>
          <cell r="G519">
            <v>4</v>
          </cell>
        </row>
        <row r="520">
          <cell r="F520">
            <v>2070203</v>
          </cell>
          <cell r="G520">
            <v>0</v>
          </cell>
        </row>
        <row r="521">
          <cell r="F521">
            <v>2070204</v>
          </cell>
          <cell r="G521">
            <v>0</v>
          </cell>
        </row>
        <row r="522">
          <cell r="F522">
            <v>2070205</v>
          </cell>
          <cell r="G522">
            <v>0</v>
          </cell>
        </row>
        <row r="523">
          <cell r="F523">
            <v>2070206</v>
          </cell>
          <cell r="G523">
            <v>0</v>
          </cell>
        </row>
        <row r="524">
          <cell r="F524">
            <v>2070299</v>
          </cell>
          <cell r="G524">
            <v>0</v>
          </cell>
        </row>
        <row r="525">
          <cell r="F525">
            <v>20703</v>
          </cell>
          <cell r="G525">
            <v>71</v>
          </cell>
        </row>
        <row r="526">
          <cell r="F526">
            <v>2070301</v>
          </cell>
          <cell r="G526">
            <v>71</v>
          </cell>
        </row>
        <row r="527">
          <cell r="F527">
            <v>2070302</v>
          </cell>
          <cell r="G527">
            <v>0</v>
          </cell>
        </row>
        <row r="528">
          <cell r="F528">
            <v>2070303</v>
          </cell>
          <cell r="G528">
            <v>0</v>
          </cell>
        </row>
        <row r="529">
          <cell r="F529">
            <v>2070304</v>
          </cell>
          <cell r="G529">
            <v>0</v>
          </cell>
        </row>
        <row r="530">
          <cell r="F530">
            <v>2070305</v>
          </cell>
          <cell r="G530">
            <v>0</v>
          </cell>
        </row>
        <row r="531">
          <cell r="F531">
            <v>2070306</v>
          </cell>
          <cell r="G531">
            <v>0</v>
          </cell>
        </row>
        <row r="532">
          <cell r="F532">
            <v>2070307</v>
          </cell>
          <cell r="G532">
            <v>0</v>
          </cell>
        </row>
        <row r="533">
          <cell r="F533">
            <v>2070308</v>
          </cell>
          <cell r="G533">
            <v>0</v>
          </cell>
        </row>
        <row r="534">
          <cell r="F534">
            <v>2070309</v>
          </cell>
          <cell r="G534">
            <v>0</v>
          </cell>
        </row>
        <row r="535">
          <cell r="F535">
            <v>2070399</v>
          </cell>
          <cell r="G535">
            <v>0</v>
          </cell>
        </row>
        <row r="536">
          <cell r="F536">
            <v>20704</v>
          </cell>
          <cell r="G536">
            <v>544</v>
          </cell>
        </row>
        <row r="537">
          <cell r="F537">
            <v>2070401</v>
          </cell>
          <cell r="G537">
            <v>100</v>
          </cell>
        </row>
        <row r="538">
          <cell r="F538">
            <v>2070402</v>
          </cell>
          <cell r="G538">
            <v>0</v>
          </cell>
        </row>
        <row r="539">
          <cell r="F539">
            <v>2070403</v>
          </cell>
          <cell r="G539">
            <v>0</v>
          </cell>
        </row>
        <row r="540">
          <cell r="F540">
            <v>2070404</v>
          </cell>
          <cell r="G540">
            <v>244</v>
          </cell>
        </row>
        <row r="541">
          <cell r="F541">
            <v>2070405</v>
          </cell>
          <cell r="G541">
            <v>200</v>
          </cell>
        </row>
        <row r="542">
          <cell r="F542">
            <v>2070406</v>
          </cell>
          <cell r="G542">
            <v>0</v>
          </cell>
        </row>
        <row r="543">
          <cell r="F543">
            <v>2070407</v>
          </cell>
          <cell r="G543">
            <v>0</v>
          </cell>
        </row>
        <row r="544">
          <cell r="F544">
            <v>2070408</v>
          </cell>
          <cell r="G544">
            <v>0</v>
          </cell>
        </row>
        <row r="545">
          <cell r="F545">
            <v>2070409</v>
          </cell>
          <cell r="G545">
            <v>0</v>
          </cell>
        </row>
        <row r="546">
          <cell r="F546">
            <v>2070499</v>
          </cell>
          <cell r="G546">
            <v>0</v>
          </cell>
        </row>
        <row r="547">
          <cell r="F547">
            <v>20799</v>
          </cell>
          <cell r="G547">
            <v>131</v>
          </cell>
        </row>
        <row r="548">
          <cell r="F548">
            <v>2079902</v>
          </cell>
          <cell r="G548">
            <v>0</v>
          </cell>
        </row>
        <row r="549">
          <cell r="F549">
            <v>2079903</v>
          </cell>
          <cell r="G549">
            <v>40</v>
          </cell>
        </row>
        <row r="550">
          <cell r="F550">
            <v>2079999</v>
          </cell>
          <cell r="G550">
            <v>91</v>
          </cell>
        </row>
        <row r="551">
          <cell r="F551">
            <v>208</v>
          </cell>
          <cell r="G551">
            <v>56047</v>
          </cell>
        </row>
        <row r="552">
          <cell r="F552">
            <v>20801</v>
          </cell>
          <cell r="G552">
            <v>1748</v>
          </cell>
        </row>
        <row r="553">
          <cell r="F553">
            <v>2080101</v>
          </cell>
          <cell r="G553">
            <v>375</v>
          </cell>
        </row>
        <row r="554">
          <cell r="F554">
            <v>2080102</v>
          </cell>
          <cell r="G554">
            <v>192</v>
          </cell>
        </row>
        <row r="555">
          <cell r="F555">
            <v>2080103</v>
          </cell>
          <cell r="G555">
            <v>0</v>
          </cell>
        </row>
        <row r="556">
          <cell r="F556">
            <v>2080104</v>
          </cell>
          <cell r="G556">
            <v>0</v>
          </cell>
        </row>
        <row r="557">
          <cell r="F557">
            <v>2080105</v>
          </cell>
          <cell r="G557">
            <v>64</v>
          </cell>
        </row>
        <row r="558">
          <cell r="F558">
            <v>2080106</v>
          </cell>
          <cell r="G558">
            <v>145</v>
          </cell>
        </row>
        <row r="559">
          <cell r="F559">
            <v>2080107</v>
          </cell>
          <cell r="G559">
            <v>0</v>
          </cell>
        </row>
        <row r="560">
          <cell r="F560">
            <v>2080108</v>
          </cell>
          <cell r="G560">
            <v>0</v>
          </cell>
        </row>
        <row r="561">
          <cell r="F561">
            <v>2080109</v>
          </cell>
          <cell r="G561">
            <v>923</v>
          </cell>
        </row>
        <row r="562">
          <cell r="F562">
            <v>2080110</v>
          </cell>
          <cell r="G562">
            <v>0</v>
          </cell>
        </row>
        <row r="563">
          <cell r="F563">
            <v>2080111</v>
          </cell>
          <cell r="G563">
            <v>0</v>
          </cell>
        </row>
        <row r="564">
          <cell r="F564">
            <v>2080112</v>
          </cell>
          <cell r="G564">
            <v>41</v>
          </cell>
        </row>
        <row r="565">
          <cell r="F565">
            <v>2080199</v>
          </cell>
          <cell r="G565">
            <v>8</v>
          </cell>
        </row>
        <row r="566">
          <cell r="F566">
            <v>20802</v>
          </cell>
          <cell r="G566">
            <v>1639</v>
          </cell>
        </row>
        <row r="567">
          <cell r="F567">
            <v>2080201</v>
          </cell>
          <cell r="G567">
            <v>479</v>
          </cell>
        </row>
        <row r="568">
          <cell r="F568">
            <v>2080202</v>
          </cell>
          <cell r="G568">
            <v>945</v>
          </cell>
        </row>
        <row r="569">
          <cell r="F569">
            <v>2080203</v>
          </cell>
          <cell r="G569">
            <v>0</v>
          </cell>
        </row>
        <row r="570">
          <cell r="F570">
            <v>2080204</v>
          </cell>
          <cell r="G570">
            <v>0</v>
          </cell>
        </row>
        <row r="571">
          <cell r="F571">
            <v>2080205</v>
          </cell>
          <cell r="G571">
            <v>0</v>
          </cell>
        </row>
        <row r="572">
          <cell r="F572">
            <v>2080206</v>
          </cell>
          <cell r="G572">
            <v>0</v>
          </cell>
        </row>
        <row r="573">
          <cell r="F573">
            <v>2080207</v>
          </cell>
          <cell r="G573">
            <v>174</v>
          </cell>
        </row>
        <row r="574">
          <cell r="F574">
            <v>2080208</v>
          </cell>
          <cell r="G574">
            <v>0</v>
          </cell>
        </row>
        <row r="575">
          <cell r="F575">
            <v>2080209</v>
          </cell>
          <cell r="G575">
            <v>0</v>
          </cell>
        </row>
        <row r="576">
          <cell r="F576">
            <v>2080299</v>
          </cell>
          <cell r="G576">
            <v>41</v>
          </cell>
        </row>
        <row r="577">
          <cell r="F577">
            <v>20804</v>
          </cell>
          <cell r="G577">
            <v>0</v>
          </cell>
        </row>
        <row r="578">
          <cell r="F578">
            <v>2080402</v>
          </cell>
          <cell r="G578">
            <v>0</v>
          </cell>
        </row>
        <row r="579">
          <cell r="F579">
            <v>20805</v>
          </cell>
          <cell r="G579">
            <v>28341</v>
          </cell>
        </row>
        <row r="580">
          <cell r="F580">
            <v>2080501</v>
          </cell>
          <cell r="G580">
            <v>125</v>
          </cell>
        </row>
        <row r="581">
          <cell r="F581">
            <v>2080502</v>
          </cell>
          <cell r="G581">
            <v>75</v>
          </cell>
        </row>
        <row r="582">
          <cell r="F582">
            <v>2080503</v>
          </cell>
          <cell r="G582">
            <v>0</v>
          </cell>
        </row>
        <row r="583">
          <cell r="F583">
            <v>2080504</v>
          </cell>
          <cell r="G583">
            <v>0</v>
          </cell>
        </row>
        <row r="584">
          <cell r="F584">
            <v>2080505</v>
          </cell>
          <cell r="G584">
            <v>11157</v>
          </cell>
        </row>
        <row r="585">
          <cell r="F585">
            <v>2080506</v>
          </cell>
          <cell r="G585">
            <v>0</v>
          </cell>
        </row>
        <row r="586">
          <cell r="F586">
            <v>2080507</v>
          </cell>
          <cell r="G586">
            <v>16984</v>
          </cell>
        </row>
        <row r="587">
          <cell r="F587">
            <v>2080599</v>
          </cell>
          <cell r="G587">
            <v>0</v>
          </cell>
        </row>
        <row r="588">
          <cell r="F588">
            <v>20806</v>
          </cell>
          <cell r="G588">
            <v>0</v>
          </cell>
        </row>
        <row r="589">
          <cell r="F589">
            <v>2080601</v>
          </cell>
          <cell r="G589">
            <v>0</v>
          </cell>
        </row>
        <row r="590">
          <cell r="F590">
            <v>2080602</v>
          </cell>
          <cell r="G590">
            <v>0</v>
          </cell>
        </row>
        <row r="591">
          <cell r="F591">
            <v>2080699</v>
          </cell>
          <cell r="G591">
            <v>0</v>
          </cell>
        </row>
        <row r="592">
          <cell r="F592">
            <v>20807</v>
          </cell>
          <cell r="G592">
            <v>237</v>
          </cell>
        </row>
        <row r="593">
          <cell r="F593">
            <v>2080701</v>
          </cell>
          <cell r="G593">
            <v>0</v>
          </cell>
        </row>
        <row r="594">
          <cell r="F594">
            <v>2080702</v>
          </cell>
          <cell r="G594">
            <v>0</v>
          </cell>
        </row>
        <row r="595">
          <cell r="F595">
            <v>2080704</v>
          </cell>
          <cell r="G595">
            <v>0</v>
          </cell>
        </row>
        <row r="596">
          <cell r="F596">
            <v>2080705</v>
          </cell>
          <cell r="G596">
            <v>21</v>
          </cell>
        </row>
        <row r="597">
          <cell r="F597">
            <v>2080709</v>
          </cell>
          <cell r="G597">
            <v>0</v>
          </cell>
        </row>
        <row r="598">
          <cell r="F598">
            <v>2080711</v>
          </cell>
          <cell r="G598">
            <v>0</v>
          </cell>
        </row>
        <row r="599">
          <cell r="F599">
            <v>2080712</v>
          </cell>
          <cell r="G599">
            <v>0</v>
          </cell>
        </row>
        <row r="600">
          <cell r="F600">
            <v>2080713</v>
          </cell>
          <cell r="G600">
            <v>0</v>
          </cell>
        </row>
        <row r="601">
          <cell r="F601">
            <v>2080799</v>
          </cell>
          <cell r="G601">
            <v>216</v>
          </cell>
        </row>
        <row r="602">
          <cell r="F602">
            <v>20808</v>
          </cell>
          <cell r="G602">
            <v>5312</v>
          </cell>
        </row>
        <row r="603">
          <cell r="F603">
            <v>2080801</v>
          </cell>
          <cell r="G603">
            <v>1079</v>
          </cell>
        </row>
        <row r="604">
          <cell r="F604">
            <v>2080802</v>
          </cell>
          <cell r="G604">
            <v>0</v>
          </cell>
        </row>
        <row r="605">
          <cell r="F605">
            <v>2080803</v>
          </cell>
          <cell r="G605">
            <v>513</v>
          </cell>
        </row>
        <row r="606">
          <cell r="F606">
            <v>2080804</v>
          </cell>
          <cell r="G606">
            <v>0</v>
          </cell>
        </row>
        <row r="607">
          <cell r="F607">
            <v>2080805</v>
          </cell>
          <cell r="G607">
            <v>649</v>
          </cell>
        </row>
        <row r="608">
          <cell r="F608">
            <v>2080806</v>
          </cell>
          <cell r="G608">
            <v>0</v>
          </cell>
        </row>
        <row r="609">
          <cell r="F609">
            <v>2080899</v>
          </cell>
          <cell r="G609">
            <v>3071</v>
          </cell>
        </row>
        <row r="610">
          <cell r="F610">
            <v>20809</v>
          </cell>
          <cell r="G610">
            <v>134</v>
          </cell>
        </row>
        <row r="611">
          <cell r="F611">
            <v>2080901</v>
          </cell>
          <cell r="G611">
            <v>101</v>
          </cell>
        </row>
        <row r="612">
          <cell r="F612">
            <v>2080902</v>
          </cell>
          <cell r="G612">
            <v>5</v>
          </cell>
        </row>
        <row r="613">
          <cell r="F613">
            <v>2080903</v>
          </cell>
          <cell r="G613">
            <v>0</v>
          </cell>
        </row>
        <row r="614">
          <cell r="F614">
            <v>2080904</v>
          </cell>
          <cell r="G614">
            <v>0</v>
          </cell>
        </row>
        <row r="615">
          <cell r="F615">
            <v>2080999</v>
          </cell>
          <cell r="G615">
            <v>28</v>
          </cell>
        </row>
        <row r="616">
          <cell r="F616">
            <v>20810</v>
          </cell>
          <cell r="G616">
            <v>1256</v>
          </cell>
        </row>
        <row r="617">
          <cell r="F617">
            <v>2081001</v>
          </cell>
          <cell r="G617">
            <v>25</v>
          </cell>
        </row>
        <row r="618">
          <cell r="F618">
            <v>2081002</v>
          </cell>
          <cell r="G618">
            <v>244</v>
          </cell>
        </row>
        <row r="619">
          <cell r="F619">
            <v>2081003</v>
          </cell>
          <cell r="G619">
            <v>0</v>
          </cell>
        </row>
        <row r="620">
          <cell r="F620">
            <v>2081004</v>
          </cell>
          <cell r="G620">
            <v>871</v>
          </cell>
        </row>
        <row r="621">
          <cell r="F621">
            <v>2081005</v>
          </cell>
          <cell r="G621">
            <v>0</v>
          </cell>
        </row>
        <row r="622">
          <cell r="F622">
            <v>2081099</v>
          </cell>
          <cell r="G622">
            <v>116</v>
          </cell>
        </row>
        <row r="623">
          <cell r="F623">
            <v>20811</v>
          </cell>
          <cell r="G623">
            <v>1674</v>
          </cell>
        </row>
        <row r="624">
          <cell r="F624">
            <v>2081101</v>
          </cell>
          <cell r="G624">
            <v>120</v>
          </cell>
        </row>
        <row r="625">
          <cell r="F625">
            <v>2081102</v>
          </cell>
          <cell r="G625">
            <v>32</v>
          </cell>
        </row>
        <row r="626">
          <cell r="F626">
            <v>2081103</v>
          </cell>
          <cell r="G626">
            <v>0</v>
          </cell>
        </row>
        <row r="627">
          <cell r="F627">
            <v>2081104</v>
          </cell>
          <cell r="G627">
            <v>202</v>
          </cell>
        </row>
        <row r="628">
          <cell r="F628">
            <v>2081105</v>
          </cell>
          <cell r="G628">
            <v>68</v>
          </cell>
        </row>
        <row r="629">
          <cell r="F629">
            <v>2081106</v>
          </cell>
          <cell r="G629">
            <v>0</v>
          </cell>
        </row>
        <row r="630">
          <cell r="F630">
            <v>2081107</v>
          </cell>
          <cell r="G630">
            <v>1000</v>
          </cell>
        </row>
        <row r="631">
          <cell r="F631">
            <v>2081199</v>
          </cell>
          <cell r="G631">
            <v>252</v>
          </cell>
        </row>
        <row r="632">
          <cell r="F632">
            <v>20815</v>
          </cell>
          <cell r="G632">
            <v>189</v>
          </cell>
        </row>
        <row r="633">
          <cell r="B633">
            <v>179</v>
          </cell>
          <cell r="F633">
            <v>2081501</v>
          </cell>
          <cell r="G633">
            <v>179</v>
          </cell>
        </row>
        <row r="634">
          <cell r="B634">
            <v>10</v>
          </cell>
          <cell r="F634">
            <v>2081502</v>
          </cell>
          <cell r="G634">
            <v>10</v>
          </cell>
        </row>
        <row r="635">
          <cell r="F635">
            <v>2081503</v>
          </cell>
          <cell r="G635">
            <v>0</v>
          </cell>
        </row>
        <row r="636">
          <cell r="F636">
            <v>2081599</v>
          </cell>
          <cell r="G636">
            <v>0</v>
          </cell>
        </row>
        <row r="637">
          <cell r="F637">
            <v>20816</v>
          </cell>
          <cell r="G637">
            <v>102</v>
          </cell>
        </row>
        <row r="638">
          <cell r="F638">
            <v>2081601</v>
          </cell>
          <cell r="G638">
            <v>19</v>
          </cell>
        </row>
        <row r="639">
          <cell r="F639">
            <v>2081602</v>
          </cell>
          <cell r="G639">
            <v>39</v>
          </cell>
        </row>
        <row r="640">
          <cell r="F640">
            <v>2081603</v>
          </cell>
          <cell r="G640">
            <v>0</v>
          </cell>
        </row>
        <row r="641">
          <cell r="F641">
            <v>2081699</v>
          </cell>
          <cell r="G641">
            <v>44</v>
          </cell>
        </row>
        <row r="642">
          <cell r="F642">
            <v>20819</v>
          </cell>
          <cell r="G642">
            <v>5660</v>
          </cell>
        </row>
        <row r="643">
          <cell r="F643">
            <v>2081901</v>
          </cell>
          <cell r="G643">
            <v>5660</v>
          </cell>
        </row>
        <row r="644">
          <cell r="F644">
            <v>2081902</v>
          </cell>
          <cell r="G644">
            <v>0</v>
          </cell>
        </row>
        <row r="645">
          <cell r="F645">
            <v>20820</v>
          </cell>
          <cell r="G645">
            <v>75</v>
          </cell>
        </row>
        <row r="646">
          <cell r="F646">
            <v>2082001</v>
          </cell>
          <cell r="G646">
            <v>55</v>
          </cell>
        </row>
        <row r="647">
          <cell r="F647">
            <v>2082002</v>
          </cell>
          <cell r="G647">
            <v>20</v>
          </cell>
        </row>
        <row r="648">
          <cell r="F648">
            <v>20821</v>
          </cell>
          <cell r="G648">
            <v>727</v>
          </cell>
        </row>
        <row r="649">
          <cell r="F649">
            <v>2082101</v>
          </cell>
          <cell r="G649">
            <v>0</v>
          </cell>
        </row>
        <row r="650">
          <cell r="F650">
            <v>2082102</v>
          </cell>
          <cell r="G650">
            <v>727</v>
          </cell>
        </row>
        <row r="651">
          <cell r="F651">
            <v>20824</v>
          </cell>
          <cell r="G651">
            <v>0</v>
          </cell>
        </row>
        <row r="652">
          <cell r="F652">
            <v>2082401</v>
          </cell>
          <cell r="G652">
            <v>0</v>
          </cell>
        </row>
        <row r="653">
          <cell r="F653">
            <v>2082402</v>
          </cell>
          <cell r="G653">
            <v>0</v>
          </cell>
        </row>
        <row r="654">
          <cell r="F654">
            <v>20825</v>
          </cell>
          <cell r="G654">
            <v>0</v>
          </cell>
        </row>
        <row r="655">
          <cell r="F655">
            <v>2082501</v>
          </cell>
          <cell r="G655">
            <v>0</v>
          </cell>
        </row>
        <row r="656">
          <cell r="F656">
            <v>2082502</v>
          </cell>
          <cell r="G656">
            <v>0</v>
          </cell>
        </row>
        <row r="657">
          <cell r="F657">
            <v>20826</v>
          </cell>
          <cell r="G657">
            <v>7941</v>
          </cell>
        </row>
        <row r="658">
          <cell r="F658">
            <v>2082601</v>
          </cell>
          <cell r="G658">
            <v>4</v>
          </cell>
        </row>
        <row r="659">
          <cell r="F659">
            <v>2082602</v>
          </cell>
          <cell r="G659">
            <v>7937</v>
          </cell>
        </row>
        <row r="660">
          <cell r="F660">
            <v>2082699</v>
          </cell>
          <cell r="G660">
            <v>0</v>
          </cell>
        </row>
        <row r="661">
          <cell r="F661">
            <v>20827</v>
          </cell>
          <cell r="G661">
            <v>920</v>
          </cell>
        </row>
        <row r="662">
          <cell r="F662">
            <v>2082701</v>
          </cell>
          <cell r="G662">
            <v>439</v>
          </cell>
        </row>
        <row r="663">
          <cell r="F663">
            <v>2082702</v>
          </cell>
          <cell r="G663">
            <v>238</v>
          </cell>
        </row>
        <row r="664">
          <cell r="F664">
            <v>2082703</v>
          </cell>
          <cell r="G664">
            <v>243</v>
          </cell>
        </row>
        <row r="665">
          <cell r="F665">
            <v>2082799</v>
          </cell>
          <cell r="G665">
            <v>0</v>
          </cell>
        </row>
        <row r="666">
          <cell r="F666">
            <v>20899</v>
          </cell>
          <cell r="G666">
            <v>92</v>
          </cell>
        </row>
        <row r="667">
          <cell r="F667">
            <v>210</v>
          </cell>
          <cell r="G667">
            <v>61891</v>
          </cell>
        </row>
        <row r="668">
          <cell r="F668">
            <v>21001</v>
          </cell>
          <cell r="G668">
            <v>804</v>
          </cell>
        </row>
        <row r="669">
          <cell r="F669">
            <v>2100101</v>
          </cell>
          <cell r="G669">
            <v>22</v>
          </cell>
        </row>
        <row r="670">
          <cell r="F670">
            <v>2100102</v>
          </cell>
          <cell r="G670">
            <v>499</v>
          </cell>
        </row>
        <row r="671">
          <cell r="F671">
            <v>2100103</v>
          </cell>
          <cell r="G671">
            <v>0</v>
          </cell>
        </row>
        <row r="672">
          <cell r="F672">
            <v>2100199</v>
          </cell>
          <cell r="G672">
            <v>283</v>
          </cell>
        </row>
        <row r="673">
          <cell r="F673">
            <v>21002</v>
          </cell>
          <cell r="G673">
            <v>3729</v>
          </cell>
        </row>
        <row r="674">
          <cell r="F674">
            <v>2100201</v>
          </cell>
          <cell r="G674">
            <v>1269</v>
          </cell>
        </row>
        <row r="675">
          <cell r="F675">
            <v>2100202</v>
          </cell>
          <cell r="G675">
            <v>2003</v>
          </cell>
        </row>
        <row r="676">
          <cell r="F676">
            <v>2100203</v>
          </cell>
          <cell r="G676">
            <v>0</v>
          </cell>
        </row>
        <row r="677">
          <cell r="F677">
            <v>2100204</v>
          </cell>
          <cell r="G677">
            <v>0</v>
          </cell>
        </row>
        <row r="678">
          <cell r="F678">
            <v>2100205</v>
          </cell>
          <cell r="G678">
            <v>0</v>
          </cell>
        </row>
        <row r="679">
          <cell r="F679">
            <v>2100206</v>
          </cell>
          <cell r="G679">
            <v>0</v>
          </cell>
        </row>
        <row r="680">
          <cell r="F680">
            <v>2100207</v>
          </cell>
          <cell r="G680">
            <v>0</v>
          </cell>
        </row>
        <row r="681">
          <cell r="F681">
            <v>2100208</v>
          </cell>
          <cell r="G681">
            <v>0</v>
          </cell>
        </row>
        <row r="682">
          <cell r="F682">
            <v>2100209</v>
          </cell>
          <cell r="G682">
            <v>0</v>
          </cell>
        </row>
        <row r="683">
          <cell r="F683">
            <v>2100210</v>
          </cell>
          <cell r="G683">
            <v>0</v>
          </cell>
        </row>
        <row r="684">
          <cell r="F684">
            <v>2100211</v>
          </cell>
          <cell r="G684">
            <v>0</v>
          </cell>
        </row>
        <row r="685">
          <cell r="F685">
            <v>2100299</v>
          </cell>
          <cell r="G685">
            <v>457</v>
          </cell>
        </row>
        <row r="686">
          <cell r="F686">
            <v>21003</v>
          </cell>
          <cell r="G686">
            <v>3863</v>
          </cell>
        </row>
        <row r="687">
          <cell r="F687">
            <v>2100301</v>
          </cell>
          <cell r="G687">
            <v>0</v>
          </cell>
        </row>
        <row r="688">
          <cell r="F688">
            <v>2100302</v>
          </cell>
          <cell r="G688">
            <v>2912</v>
          </cell>
        </row>
        <row r="689">
          <cell r="F689">
            <v>2100399</v>
          </cell>
          <cell r="G689">
            <v>951</v>
          </cell>
        </row>
        <row r="690">
          <cell r="F690">
            <v>21004</v>
          </cell>
          <cell r="G690">
            <v>5941</v>
          </cell>
        </row>
        <row r="691">
          <cell r="F691">
            <v>2100401</v>
          </cell>
          <cell r="G691">
            <v>1181</v>
          </cell>
        </row>
        <row r="692">
          <cell r="F692">
            <v>2100402</v>
          </cell>
          <cell r="G692">
            <v>481</v>
          </cell>
        </row>
        <row r="693">
          <cell r="F693">
            <v>2100403</v>
          </cell>
          <cell r="G693">
            <v>429</v>
          </cell>
        </row>
        <row r="694">
          <cell r="F694">
            <v>2100404</v>
          </cell>
          <cell r="G694">
            <v>0</v>
          </cell>
        </row>
        <row r="695">
          <cell r="F695">
            <v>2100405</v>
          </cell>
          <cell r="G695">
            <v>0</v>
          </cell>
        </row>
        <row r="696">
          <cell r="F696">
            <v>2100406</v>
          </cell>
          <cell r="G696">
            <v>0</v>
          </cell>
        </row>
        <row r="697">
          <cell r="F697">
            <v>2100407</v>
          </cell>
          <cell r="G697">
            <v>114</v>
          </cell>
        </row>
        <row r="698">
          <cell r="F698">
            <v>2100408</v>
          </cell>
          <cell r="G698">
            <v>3417</v>
          </cell>
        </row>
        <row r="699">
          <cell r="F699">
            <v>2100409</v>
          </cell>
          <cell r="G699">
            <v>254</v>
          </cell>
        </row>
        <row r="700">
          <cell r="F700">
            <v>2100410</v>
          </cell>
          <cell r="G700">
            <v>0</v>
          </cell>
        </row>
        <row r="701">
          <cell r="F701">
            <v>2100499</v>
          </cell>
          <cell r="G701">
            <v>65</v>
          </cell>
        </row>
        <row r="702">
          <cell r="F702">
            <v>21006</v>
          </cell>
          <cell r="G702">
            <v>210</v>
          </cell>
        </row>
        <row r="703">
          <cell r="F703">
            <v>2100601</v>
          </cell>
          <cell r="G703">
            <v>150</v>
          </cell>
        </row>
        <row r="704">
          <cell r="F704">
            <v>2100699</v>
          </cell>
          <cell r="G704">
            <v>60</v>
          </cell>
        </row>
        <row r="705">
          <cell r="F705">
            <v>21007</v>
          </cell>
          <cell r="G705">
            <v>2531</v>
          </cell>
        </row>
        <row r="706">
          <cell r="F706">
            <v>2100716</v>
          </cell>
          <cell r="G706">
            <v>1291</v>
          </cell>
        </row>
        <row r="707">
          <cell r="F707">
            <v>2100717</v>
          </cell>
          <cell r="G707">
            <v>1230</v>
          </cell>
        </row>
        <row r="708">
          <cell r="F708">
            <v>2100799</v>
          </cell>
          <cell r="G708">
            <v>10</v>
          </cell>
        </row>
        <row r="709">
          <cell r="F709">
            <v>21010</v>
          </cell>
          <cell r="G709">
            <v>1335</v>
          </cell>
        </row>
        <row r="710">
          <cell r="F710">
            <v>2101001</v>
          </cell>
          <cell r="G710">
            <v>740</v>
          </cell>
        </row>
        <row r="711">
          <cell r="F711">
            <v>2101002</v>
          </cell>
          <cell r="G711">
            <v>477</v>
          </cell>
        </row>
        <row r="712">
          <cell r="F712">
            <v>2101003</v>
          </cell>
          <cell r="G712">
            <v>0</v>
          </cell>
        </row>
        <row r="713">
          <cell r="F713">
            <v>2101012</v>
          </cell>
          <cell r="G713">
            <v>0</v>
          </cell>
        </row>
        <row r="714">
          <cell r="F714">
            <v>2101014</v>
          </cell>
          <cell r="G714">
            <v>0</v>
          </cell>
        </row>
        <row r="715">
          <cell r="F715">
            <v>2101015</v>
          </cell>
          <cell r="G715">
            <v>0</v>
          </cell>
        </row>
        <row r="716">
          <cell r="F716">
            <v>2101016</v>
          </cell>
          <cell r="G716">
            <v>0</v>
          </cell>
        </row>
        <row r="717">
          <cell r="F717">
            <v>2101050</v>
          </cell>
          <cell r="G717">
            <v>0</v>
          </cell>
        </row>
        <row r="718">
          <cell r="F718">
            <v>2101099</v>
          </cell>
          <cell r="G718">
            <v>118</v>
          </cell>
        </row>
        <row r="719">
          <cell r="F719">
            <v>21011</v>
          </cell>
          <cell r="G719">
            <v>4451</v>
          </cell>
        </row>
        <row r="720">
          <cell r="F720">
            <v>2101101</v>
          </cell>
          <cell r="G720">
            <v>1322</v>
          </cell>
        </row>
        <row r="721">
          <cell r="F721">
            <v>2101102</v>
          </cell>
          <cell r="G721">
            <v>3129</v>
          </cell>
        </row>
        <row r="722">
          <cell r="F722">
            <v>2101103</v>
          </cell>
          <cell r="G722">
            <v>0</v>
          </cell>
        </row>
        <row r="723">
          <cell r="F723">
            <v>2101199</v>
          </cell>
          <cell r="G723">
            <v>0</v>
          </cell>
        </row>
        <row r="724">
          <cell r="F724">
            <v>21012</v>
          </cell>
          <cell r="G724">
            <v>37839</v>
          </cell>
        </row>
        <row r="725">
          <cell r="F725">
            <v>2101201</v>
          </cell>
          <cell r="G725">
            <v>0</v>
          </cell>
        </row>
        <row r="726">
          <cell r="F726">
            <v>2101202</v>
          </cell>
          <cell r="G726">
            <v>37839</v>
          </cell>
        </row>
        <row r="727">
          <cell r="F727">
            <v>2101203</v>
          </cell>
          <cell r="G727">
            <v>0</v>
          </cell>
        </row>
        <row r="728">
          <cell r="F728">
            <v>2101204</v>
          </cell>
          <cell r="G728">
            <v>0</v>
          </cell>
        </row>
        <row r="729">
          <cell r="F729">
            <v>2101299</v>
          </cell>
          <cell r="G729">
            <v>0</v>
          </cell>
        </row>
        <row r="730">
          <cell r="F730">
            <v>21013</v>
          </cell>
          <cell r="G730">
            <v>1060</v>
          </cell>
        </row>
        <row r="731">
          <cell r="F731">
            <v>2101301</v>
          </cell>
          <cell r="G731">
            <v>1031</v>
          </cell>
        </row>
        <row r="732">
          <cell r="F732">
            <v>2101302</v>
          </cell>
          <cell r="G732">
            <v>29</v>
          </cell>
        </row>
        <row r="733">
          <cell r="F733">
            <v>2101399</v>
          </cell>
          <cell r="G733">
            <v>0</v>
          </cell>
        </row>
        <row r="734">
          <cell r="F734">
            <v>21014</v>
          </cell>
          <cell r="G734">
            <v>128</v>
          </cell>
        </row>
        <row r="735">
          <cell r="F735">
            <v>2101401</v>
          </cell>
          <cell r="G735">
            <v>128</v>
          </cell>
        </row>
        <row r="736">
          <cell r="F736">
            <v>2101499</v>
          </cell>
          <cell r="G736">
            <v>0</v>
          </cell>
        </row>
        <row r="737">
          <cell r="F737">
            <v>21099</v>
          </cell>
          <cell r="G737">
            <v>0</v>
          </cell>
        </row>
        <row r="738">
          <cell r="F738">
            <v>211</v>
          </cell>
          <cell r="G738">
            <v>8493</v>
          </cell>
        </row>
        <row r="739">
          <cell r="F739">
            <v>21101</v>
          </cell>
          <cell r="G739">
            <v>1039</v>
          </cell>
        </row>
        <row r="740">
          <cell r="F740">
            <v>2110101</v>
          </cell>
          <cell r="G740">
            <v>396</v>
          </cell>
        </row>
        <row r="741">
          <cell r="F741">
            <v>2110102</v>
          </cell>
          <cell r="G741">
            <v>643</v>
          </cell>
        </row>
        <row r="742">
          <cell r="F742">
            <v>2110103</v>
          </cell>
          <cell r="G742">
            <v>0</v>
          </cell>
        </row>
        <row r="743">
          <cell r="F743">
            <v>2110104</v>
          </cell>
          <cell r="G743">
            <v>0</v>
          </cell>
        </row>
        <row r="744">
          <cell r="F744">
            <v>2110105</v>
          </cell>
          <cell r="G744">
            <v>0</v>
          </cell>
        </row>
        <row r="745">
          <cell r="F745">
            <v>2110106</v>
          </cell>
          <cell r="G745">
            <v>0</v>
          </cell>
        </row>
        <row r="746">
          <cell r="F746">
            <v>2110107</v>
          </cell>
          <cell r="G746">
            <v>0</v>
          </cell>
        </row>
        <row r="747">
          <cell r="F747">
            <v>2110199</v>
          </cell>
          <cell r="G747">
            <v>0</v>
          </cell>
        </row>
        <row r="748">
          <cell r="F748">
            <v>21102</v>
          </cell>
          <cell r="G748">
            <v>0</v>
          </cell>
        </row>
        <row r="749">
          <cell r="F749">
            <v>2110203</v>
          </cell>
          <cell r="G749">
            <v>0</v>
          </cell>
        </row>
        <row r="750">
          <cell r="F750">
            <v>2110204</v>
          </cell>
          <cell r="G750">
            <v>0</v>
          </cell>
        </row>
        <row r="751">
          <cell r="F751">
            <v>2110299</v>
          </cell>
          <cell r="G751">
            <v>0</v>
          </cell>
        </row>
        <row r="752">
          <cell r="F752">
            <v>21103</v>
          </cell>
          <cell r="G752">
            <v>3313</v>
          </cell>
        </row>
        <row r="753">
          <cell r="F753">
            <v>2110301</v>
          </cell>
          <cell r="G753">
            <v>649</v>
          </cell>
        </row>
        <row r="754">
          <cell r="F754">
            <v>2110302</v>
          </cell>
          <cell r="G754">
            <v>1660</v>
          </cell>
        </row>
        <row r="755">
          <cell r="F755">
            <v>2110303</v>
          </cell>
          <cell r="G755">
            <v>0</v>
          </cell>
        </row>
        <row r="756">
          <cell r="F756">
            <v>2110304</v>
          </cell>
          <cell r="G756">
            <v>288</v>
          </cell>
        </row>
        <row r="757">
          <cell r="F757">
            <v>2110305</v>
          </cell>
          <cell r="G757">
            <v>0</v>
          </cell>
        </row>
        <row r="758">
          <cell r="F758">
            <v>2110306</v>
          </cell>
          <cell r="G758">
            <v>0</v>
          </cell>
        </row>
        <row r="759">
          <cell r="F759">
            <v>2110399</v>
          </cell>
          <cell r="G759">
            <v>716</v>
          </cell>
        </row>
        <row r="760">
          <cell r="F760">
            <v>21104</v>
          </cell>
          <cell r="G760">
            <v>2520</v>
          </cell>
        </row>
        <row r="761">
          <cell r="F761">
            <v>2110401</v>
          </cell>
          <cell r="G761">
            <v>28</v>
          </cell>
        </row>
        <row r="762">
          <cell r="F762">
            <v>2110402</v>
          </cell>
          <cell r="G762">
            <v>2492</v>
          </cell>
        </row>
        <row r="763">
          <cell r="F763">
            <v>2110403</v>
          </cell>
          <cell r="G763">
            <v>0</v>
          </cell>
        </row>
        <row r="764">
          <cell r="F764">
            <v>2110404</v>
          </cell>
          <cell r="G764">
            <v>0</v>
          </cell>
        </row>
        <row r="765">
          <cell r="F765">
            <v>2110499</v>
          </cell>
          <cell r="G765">
            <v>0</v>
          </cell>
        </row>
        <row r="766">
          <cell r="F766">
            <v>21105</v>
          </cell>
          <cell r="G766">
            <v>0</v>
          </cell>
        </row>
        <row r="767">
          <cell r="F767">
            <v>2110501</v>
          </cell>
          <cell r="G767">
            <v>0</v>
          </cell>
        </row>
        <row r="768">
          <cell r="F768">
            <v>2110502</v>
          </cell>
          <cell r="G768">
            <v>0</v>
          </cell>
        </row>
        <row r="769">
          <cell r="F769">
            <v>2110503</v>
          </cell>
          <cell r="G769">
            <v>0</v>
          </cell>
        </row>
        <row r="770">
          <cell r="F770">
            <v>2110506</v>
          </cell>
          <cell r="G770">
            <v>0</v>
          </cell>
        </row>
        <row r="771">
          <cell r="F771">
            <v>2110507</v>
          </cell>
          <cell r="G771">
            <v>0</v>
          </cell>
        </row>
        <row r="772">
          <cell r="F772">
            <v>2110599</v>
          </cell>
          <cell r="G772">
            <v>0</v>
          </cell>
        </row>
        <row r="773">
          <cell r="F773">
            <v>21106</v>
          </cell>
          <cell r="G773">
            <v>183</v>
          </cell>
        </row>
        <row r="774">
          <cell r="F774">
            <v>2110602</v>
          </cell>
          <cell r="G774">
            <v>183</v>
          </cell>
        </row>
        <row r="775">
          <cell r="F775">
            <v>2110603</v>
          </cell>
          <cell r="G775">
            <v>0</v>
          </cell>
        </row>
        <row r="776">
          <cell r="F776">
            <v>2110604</v>
          </cell>
          <cell r="G776">
            <v>0</v>
          </cell>
        </row>
        <row r="777">
          <cell r="F777">
            <v>2110605</v>
          </cell>
          <cell r="G777">
            <v>0</v>
          </cell>
        </row>
        <row r="778">
          <cell r="F778">
            <v>2110699</v>
          </cell>
          <cell r="G778">
            <v>0</v>
          </cell>
        </row>
        <row r="779">
          <cell r="F779">
            <v>21107</v>
          </cell>
          <cell r="G779">
            <v>0</v>
          </cell>
        </row>
        <row r="780">
          <cell r="F780">
            <v>2110704</v>
          </cell>
          <cell r="G780">
            <v>0</v>
          </cell>
        </row>
        <row r="781">
          <cell r="F781">
            <v>2110799</v>
          </cell>
          <cell r="G781">
            <v>0</v>
          </cell>
        </row>
        <row r="782">
          <cell r="F782">
            <v>21108</v>
          </cell>
          <cell r="G782">
            <v>0</v>
          </cell>
        </row>
        <row r="783">
          <cell r="F783">
            <v>2110804</v>
          </cell>
          <cell r="G783">
            <v>0</v>
          </cell>
        </row>
        <row r="784">
          <cell r="F784">
            <v>2110899</v>
          </cell>
          <cell r="G784">
            <v>0</v>
          </cell>
        </row>
        <row r="785">
          <cell r="F785">
            <v>21109</v>
          </cell>
          <cell r="G785">
            <v>0</v>
          </cell>
        </row>
        <row r="786">
          <cell r="F786">
            <v>21110</v>
          </cell>
          <cell r="G786">
            <v>200</v>
          </cell>
        </row>
        <row r="787">
          <cell r="F787">
            <v>21111</v>
          </cell>
          <cell r="G787">
            <v>729</v>
          </cell>
        </row>
        <row r="788">
          <cell r="F788">
            <v>2111101</v>
          </cell>
          <cell r="G788">
            <v>0</v>
          </cell>
        </row>
        <row r="789">
          <cell r="F789">
            <v>2111102</v>
          </cell>
          <cell r="G789">
            <v>0</v>
          </cell>
        </row>
        <row r="790">
          <cell r="F790">
            <v>2111103</v>
          </cell>
          <cell r="G790">
            <v>729</v>
          </cell>
        </row>
        <row r="791">
          <cell r="F791">
            <v>2111104</v>
          </cell>
          <cell r="G791">
            <v>0</v>
          </cell>
        </row>
        <row r="792">
          <cell r="F792">
            <v>2111199</v>
          </cell>
          <cell r="G792">
            <v>0</v>
          </cell>
        </row>
        <row r="793">
          <cell r="F793">
            <v>21112</v>
          </cell>
          <cell r="G793">
            <v>0</v>
          </cell>
        </row>
        <row r="794">
          <cell r="F794">
            <v>21113</v>
          </cell>
          <cell r="G794">
            <v>509</v>
          </cell>
        </row>
        <row r="795">
          <cell r="F795">
            <v>21114</v>
          </cell>
          <cell r="G795">
            <v>0</v>
          </cell>
        </row>
        <row r="796">
          <cell r="F796">
            <v>2111401</v>
          </cell>
          <cell r="G796">
            <v>0</v>
          </cell>
        </row>
        <row r="797">
          <cell r="F797">
            <v>2111402</v>
          </cell>
          <cell r="G797">
            <v>0</v>
          </cell>
        </row>
        <row r="798">
          <cell r="F798">
            <v>2111403</v>
          </cell>
          <cell r="G798">
            <v>0</v>
          </cell>
        </row>
        <row r="799">
          <cell r="F799">
            <v>2111404</v>
          </cell>
          <cell r="G799">
            <v>0</v>
          </cell>
        </row>
        <row r="800">
          <cell r="F800">
            <v>2111405</v>
          </cell>
          <cell r="G800">
            <v>0</v>
          </cell>
        </row>
        <row r="801">
          <cell r="F801">
            <v>2111406</v>
          </cell>
          <cell r="G801">
            <v>0</v>
          </cell>
        </row>
        <row r="802">
          <cell r="F802">
            <v>2111407</v>
          </cell>
          <cell r="G802">
            <v>0</v>
          </cell>
        </row>
        <row r="803">
          <cell r="F803">
            <v>2111408</v>
          </cell>
          <cell r="G803">
            <v>0</v>
          </cell>
        </row>
        <row r="804">
          <cell r="F804">
            <v>2111409</v>
          </cell>
          <cell r="G804">
            <v>0</v>
          </cell>
        </row>
        <row r="805">
          <cell r="F805">
            <v>2111410</v>
          </cell>
          <cell r="G805">
            <v>0</v>
          </cell>
        </row>
        <row r="806">
          <cell r="F806">
            <v>2111411</v>
          </cell>
          <cell r="G806">
            <v>0</v>
          </cell>
        </row>
        <row r="807">
          <cell r="F807">
            <v>2111413</v>
          </cell>
          <cell r="G807">
            <v>0</v>
          </cell>
        </row>
        <row r="808">
          <cell r="F808">
            <v>2111450</v>
          </cell>
          <cell r="G808">
            <v>0</v>
          </cell>
        </row>
        <row r="809">
          <cell r="F809">
            <v>2111499</v>
          </cell>
          <cell r="G809">
            <v>0</v>
          </cell>
        </row>
        <row r="810">
          <cell r="F810">
            <v>21199</v>
          </cell>
          <cell r="G810">
            <v>0</v>
          </cell>
        </row>
        <row r="811">
          <cell r="F811">
            <v>212</v>
          </cell>
          <cell r="G811">
            <v>29792</v>
          </cell>
        </row>
        <row r="812">
          <cell r="F812">
            <v>21201</v>
          </cell>
          <cell r="G812">
            <v>3924</v>
          </cell>
        </row>
        <row r="813">
          <cell r="F813">
            <v>2120101</v>
          </cell>
          <cell r="G813">
            <v>801</v>
          </cell>
        </row>
        <row r="814">
          <cell r="F814">
            <v>2120102</v>
          </cell>
          <cell r="G814">
            <v>1347</v>
          </cell>
        </row>
        <row r="815">
          <cell r="F815">
            <v>2120103</v>
          </cell>
          <cell r="G815">
            <v>0</v>
          </cell>
        </row>
        <row r="816">
          <cell r="F816">
            <v>2120104</v>
          </cell>
          <cell r="G816">
            <v>1583</v>
          </cell>
        </row>
        <row r="817">
          <cell r="F817">
            <v>2120105</v>
          </cell>
          <cell r="G817">
            <v>158</v>
          </cell>
        </row>
        <row r="818">
          <cell r="F818">
            <v>2120106</v>
          </cell>
          <cell r="G818">
            <v>0</v>
          </cell>
        </row>
        <row r="819">
          <cell r="F819">
            <v>2120107</v>
          </cell>
          <cell r="G819">
            <v>0</v>
          </cell>
        </row>
        <row r="820">
          <cell r="F820">
            <v>2120108</v>
          </cell>
          <cell r="G820">
            <v>0</v>
          </cell>
        </row>
        <row r="821">
          <cell r="F821">
            <v>2120109</v>
          </cell>
          <cell r="G821">
            <v>35</v>
          </cell>
        </row>
        <row r="822">
          <cell r="F822">
            <v>2120110</v>
          </cell>
          <cell r="G822">
            <v>0</v>
          </cell>
        </row>
        <row r="823">
          <cell r="F823">
            <v>2120199</v>
          </cell>
          <cell r="G823">
            <v>0</v>
          </cell>
        </row>
        <row r="824">
          <cell r="F824">
            <v>21202</v>
          </cell>
          <cell r="G824">
            <v>30</v>
          </cell>
        </row>
        <row r="825">
          <cell r="F825">
            <v>21203</v>
          </cell>
          <cell r="G825">
            <v>23085</v>
          </cell>
        </row>
        <row r="826">
          <cell r="F826">
            <v>2120303</v>
          </cell>
          <cell r="G826">
            <v>0</v>
          </cell>
        </row>
        <row r="827">
          <cell r="F827">
            <v>2120399</v>
          </cell>
          <cell r="G827">
            <v>23085</v>
          </cell>
        </row>
        <row r="828">
          <cell r="F828">
            <v>21205</v>
          </cell>
          <cell r="G828">
            <v>2709</v>
          </cell>
        </row>
        <row r="829">
          <cell r="F829">
            <v>21206</v>
          </cell>
          <cell r="G829">
            <v>44</v>
          </cell>
        </row>
        <row r="830">
          <cell r="F830">
            <v>21299</v>
          </cell>
          <cell r="G830">
            <v>0</v>
          </cell>
        </row>
        <row r="831">
          <cell r="F831">
            <v>213</v>
          </cell>
          <cell r="G831">
            <v>57015</v>
          </cell>
        </row>
        <row r="832">
          <cell r="F832">
            <v>21301</v>
          </cell>
          <cell r="G832">
            <v>9475</v>
          </cell>
        </row>
        <row r="833">
          <cell r="F833">
            <v>2130101</v>
          </cell>
          <cell r="G833">
            <v>3076</v>
          </cell>
        </row>
        <row r="834">
          <cell r="F834">
            <v>2130102</v>
          </cell>
          <cell r="G834">
            <v>1519</v>
          </cell>
        </row>
        <row r="835">
          <cell r="F835">
            <v>2130103</v>
          </cell>
          <cell r="G835">
            <v>0</v>
          </cell>
        </row>
        <row r="836">
          <cell r="F836">
            <v>2130104</v>
          </cell>
          <cell r="G836">
            <v>31</v>
          </cell>
        </row>
        <row r="837">
          <cell r="F837">
            <v>2130105</v>
          </cell>
          <cell r="G837">
            <v>0</v>
          </cell>
        </row>
        <row r="838">
          <cell r="F838">
            <v>2130106</v>
          </cell>
          <cell r="G838">
            <v>425</v>
          </cell>
        </row>
        <row r="839">
          <cell r="F839">
            <v>2130108</v>
          </cell>
          <cell r="G839">
            <v>1761</v>
          </cell>
        </row>
        <row r="840">
          <cell r="F840">
            <v>2130109</v>
          </cell>
          <cell r="G840">
            <v>6</v>
          </cell>
        </row>
        <row r="841">
          <cell r="F841">
            <v>2130110</v>
          </cell>
          <cell r="G841">
            <v>0</v>
          </cell>
        </row>
        <row r="842">
          <cell r="F842">
            <v>2130111</v>
          </cell>
          <cell r="G842">
            <v>0</v>
          </cell>
        </row>
        <row r="843">
          <cell r="F843">
            <v>2130112</v>
          </cell>
          <cell r="G843">
            <v>0</v>
          </cell>
        </row>
        <row r="844">
          <cell r="F844">
            <v>2130114</v>
          </cell>
          <cell r="G844">
            <v>0</v>
          </cell>
        </row>
        <row r="845">
          <cell r="F845">
            <v>2130119</v>
          </cell>
          <cell r="G845">
            <v>688</v>
          </cell>
        </row>
        <row r="846">
          <cell r="F846">
            <v>2130120</v>
          </cell>
          <cell r="G846">
            <v>0</v>
          </cell>
        </row>
        <row r="847">
          <cell r="F847">
            <v>2130121</v>
          </cell>
          <cell r="G847">
            <v>0</v>
          </cell>
        </row>
        <row r="848">
          <cell r="F848">
            <v>2130122</v>
          </cell>
          <cell r="G848">
            <v>0</v>
          </cell>
        </row>
        <row r="849">
          <cell r="F849">
            <v>2130124</v>
          </cell>
          <cell r="G849">
            <v>35</v>
          </cell>
        </row>
        <row r="850">
          <cell r="F850">
            <v>2130125</v>
          </cell>
          <cell r="G850">
            <v>0</v>
          </cell>
        </row>
        <row r="851">
          <cell r="F851">
            <v>2130126</v>
          </cell>
          <cell r="G851">
            <v>0</v>
          </cell>
        </row>
        <row r="852">
          <cell r="F852">
            <v>2130135</v>
          </cell>
          <cell r="G852">
            <v>1</v>
          </cell>
        </row>
        <row r="853">
          <cell r="F853">
            <v>2130142</v>
          </cell>
          <cell r="G853">
            <v>1188</v>
          </cell>
        </row>
        <row r="854">
          <cell r="F854">
            <v>2130148</v>
          </cell>
          <cell r="G854">
            <v>0</v>
          </cell>
        </row>
        <row r="855">
          <cell r="F855">
            <v>2130152</v>
          </cell>
          <cell r="G855">
            <v>86</v>
          </cell>
        </row>
        <row r="856">
          <cell r="F856">
            <v>2130199</v>
          </cell>
          <cell r="G856">
            <v>659</v>
          </cell>
        </row>
        <row r="857">
          <cell r="F857">
            <v>21302</v>
          </cell>
          <cell r="G857">
            <v>5082</v>
          </cell>
        </row>
        <row r="858">
          <cell r="F858">
            <v>2130201</v>
          </cell>
          <cell r="G858">
            <v>241</v>
          </cell>
        </row>
        <row r="859">
          <cell r="F859">
            <v>2130202</v>
          </cell>
          <cell r="G859">
            <v>114</v>
          </cell>
        </row>
        <row r="860">
          <cell r="F860">
            <v>2130203</v>
          </cell>
          <cell r="G860">
            <v>0</v>
          </cell>
        </row>
        <row r="861">
          <cell r="F861">
            <v>2130204</v>
          </cell>
          <cell r="G861">
            <v>0</v>
          </cell>
        </row>
        <row r="862">
          <cell r="F862">
            <v>2130205</v>
          </cell>
          <cell r="G862">
            <v>4475</v>
          </cell>
        </row>
        <row r="863">
          <cell r="F863">
            <v>2130206</v>
          </cell>
          <cell r="G863">
            <v>4</v>
          </cell>
        </row>
        <row r="864">
          <cell r="F864">
            <v>2130207</v>
          </cell>
          <cell r="G864">
            <v>0</v>
          </cell>
        </row>
        <row r="865">
          <cell r="F865">
            <v>2130208</v>
          </cell>
          <cell r="G865">
            <v>0</v>
          </cell>
        </row>
        <row r="866">
          <cell r="F866">
            <v>2130209</v>
          </cell>
          <cell r="G866">
            <v>0</v>
          </cell>
        </row>
        <row r="867">
          <cell r="F867">
            <v>2130210</v>
          </cell>
          <cell r="G867">
            <v>0</v>
          </cell>
        </row>
        <row r="868">
          <cell r="F868">
            <v>2130211</v>
          </cell>
          <cell r="G868">
            <v>0</v>
          </cell>
        </row>
        <row r="869">
          <cell r="F869">
            <v>2130212</v>
          </cell>
          <cell r="G869">
            <v>0</v>
          </cell>
        </row>
        <row r="870">
          <cell r="F870">
            <v>2130213</v>
          </cell>
          <cell r="G870">
            <v>138</v>
          </cell>
        </row>
        <row r="871">
          <cell r="F871">
            <v>2130216</v>
          </cell>
          <cell r="G871">
            <v>0</v>
          </cell>
        </row>
        <row r="872">
          <cell r="F872">
            <v>2130217</v>
          </cell>
          <cell r="G872">
            <v>0</v>
          </cell>
        </row>
        <row r="873">
          <cell r="F873">
            <v>2130218</v>
          </cell>
          <cell r="G873">
            <v>0</v>
          </cell>
        </row>
        <row r="874">
          <cell r="F874">
            <v>2130219</v>
          </cell>
          <cell r="G874">
            <v>0</v>
          </cell>
        </row>
        <row r="875">
          <cell r="F875">
            <v>2130220</v>
          </cell>
          <cell r="G875">
            <v>0</v>
          </cell>
        </row>
        <row r="876">
          <cell r="F876">
            <v>2130221</v>
          </cell>
          <cell r="G876">
            <v>0</v>
          </cell>
        </row>
        <row r="877">
          <cell r="F877">
            <v>2130223</v>
          </cell>
          <cell r="G877">
            <v>0</v>
          </cell>
        </row>
        <row r="878">
          <cell r="F878">
            <v>2130224</v>
          </cell>
          <cell r="G878">
            <v>0</v>
          </cell>
        </row>
        <row r="879">
          <cell r="F879">
            <v>2130225</v>
          </cell>
          <cell r="G879">
            <v>0</v>
          </cell>
        </row>
        <row r="880">
          <cell r="F880">
            <v>2130226</v>
          </cell>
          <cell r="G880">
            <v>2</v>
          </cell>
        </row>
        <row r="881">
          <cell r="F881">
            <v>2130227</v>
          </cell>
          <cell r="G881">
            <v>0</v>
          </cell>
        </row>
        <row r="882">
          <cell r="F882">
            <v>2130232</v>
          </cell>
          <cell r="G882">
            <v>0</v>
          </cell>
        </row>
        <row r="883">
          <cell r="F883">
            <v>2130234</v>
          </cell>
          <cell r="G883">
            <v>108</v>
          </cell>
        </row>
        <row r="884">
          <cell r="F884">
            <v>2130299</v>
          </cell>
          <cell r="G884">
            <v>0</v>
          </cell>
        </row>
        <row r="885">
          <cell r="F885">
            <v>21303</v>
          </cell>
          <cell r="G885">
            <v>5292</v>
          </cell>
        </row>
        <row r="886">
          <cell r="F886">
            <v>2130301</v>
          </cell>
          <cell r="G886">
            <v>353</v>
          </cell>
        </row>
        <row r="887">
          <cell r="F887">
            <v>2130302</v>
          </cell>
          <cell r="G887">
            <v>3773</v>
          </cell>
        </row>
        <row r="888">
          <cell r="F888">
            <v>2130303</v>
          </cell>
          <cell r="G888">
            <v>0</v>
          </cell>
        </row>
        <row r="889">
          <cell r="F889">
            <v>2130304</v>
          </cell>
          <cell r="G889">
            <v>0</v>
          </cell>
        </row>
        <row r="890">
          <cell r="F890">
            <v>2130305</v>
          </cell>
          <cell r="G890">
            <v>15</v>
          </cell>
        </row>
        <row r="891">
          <cell r="F891">
            <v>2130306</v>
          </cell>
          <cell r="G891">
            <v>50</v>
          </cell>
        </row>
        <row r="892">
          <cell r="F892">
            <v>2130307</v>
          </cell>
          <cell r="G892">
            <v>0</v>
          </cell>
        </row>
        <row r="893">
          <cell r="F893">
            <v>2130308</v>
          </cell>
          <cell r="G893">
            <v>0</v>
          </cell>
        </row>
        <row r="894">
          <cell r="F894">
            <v>2130309</v>
          </cell>
          <cell r="G894">
            <v>0</v>
          </cell>
        </row>
        <row r="895">
          <cell r="F895">
            <v>2130310</v>
          </cell>
          <cell r="G895">
            <v>0</v>
          </cell>
        </row>
        <row r="896">
          <cell r="F896">
            <v>2130311</v>
          </cell>
          <cell r="G896">
            <v>0</v>
          </cell>
        </row>
        <row r="897">
          <cell r="F897">
            <v>2130312</v>
          </cell>
          <cell r="G897">
            <v>0</v>
          </cell>
        </row>
        <row r="898">
          <cell r="F898">
            <v>2130313</v>
          </cell>
          <cell r="G898">
            <v>0</v>
          </cell>
        </row>
        <row r="899">
          <cell r="F899">
            <v>2130314</v>
          </cell>
          <cell r="G899">
            <v>150</v>
          </cell>
        </row>
        <row r="900">
          <cell r="F900">
            <v>2130315</v>
          </cell>
          <cell r="G900">
            <v>0</v>
          </cell>
        </row>
        <row r="901">
          <cell r="F901">
            <v>2130316</v>
          </cell>
          <cell r="G901">
            <v>158</v>
          </cell>
        </row>
        <row r="902">
          <cell r="F902">
            <v>2130317</v>
          </cell>
          <cell r="G902">
            <v>0</v>
          </cell>
        </row>
        <row r="903">
          <cell r="F903">
            <v>2130318</v>
          </cell>
          <cell r="G903">
            <v>0</v>
          </cell>
        </row>
        <row r="904">
          <cell r="F904">
            <v>2130319</v>
          </cell>
          <cell r="G904">
            <v>0</v>
          </cell>
        </row>
        <row r="905">
          <cell r="F905">
            <v>2130321</v>
          </cell>
          <cell r="G905">
            <v>317</v>
          </cell>
        </row>
        <row r="906">
          <cell r="F906">
            <v>2130322</v>
          </cell>
          <cell r="G906">
            <v>0</v>
          </cell>
        </row>
        <row r="907">
          <cell r="F907">
            <v>2130332</v>
          </cell>
          <cell r="G907">
            <v>476</v>
          </cell>
        </row>
        <row r="908">
          <cell r="F908">
            <v>2130333</v>
          </cell>
          <cell r="G908">
            <v>0</v>
          </cell>
        </row>
        <row r="909">
          <cell r="F909">
            <v>2130334</v>
          </cell>
          <cell r="G909">
            <v>0</v>
          </cell>
        </row>
        <row r="910">
          <cell r="F910">
            <v>2130335</v>
          </cell>
          <cell r="G910">
            <v>0</v>
          </cell>
        </row>
        <row r="911">
          <cell r="F911">
            <v>2130399</v>
          </cell>
          <cell r="G911">
            <v>0</v>
          </cell>
        </row>
        <row r="912">
          <cell r="F912">
            <v>21304</v>
          </cell>
          <cell r="G912">
            <v>0</v>
          </cell>
        </row>
        <row r="913">
          <cell r="F913">
            <v>2130401</v>
          </cell>
          <cell r="G913">
            <v>0</v>
          </cell>
        </row>
        <row r="914">
          <cell r="F914">
            <v>2130402</v>
          </cell>
          <cell r="G914">
            <v>0</v>
          </cell>
        </row>
        <row r="915">
          <cell r="F915">
            <v>2130403</v>
          </cell>
          <cell r="G915">
            <v>0</v>
          </cell>
        </row>
        <row r="916">
          <cell r="F916">
            <v>2130404</v>
          </cell>
          <cell r="G916">
            <v>0</v>
          </cell>
        </row>
        <row r="917">
          <cell r="F917">
            <v>2130405</v>
          </cell>
          <cell r="G917">
            <v>0</v>
          </cell>
        </row>
        <row r="918">
          <cell r="F918">
            <v>2130406</v>
          </cell>
          <cell r="G918">
            <v>0</v>
          </cell>
        </row>
        <row r="919">
          <cell r="F919">
            <v>2130407</v>
          </cell>
          <cell r="G919">
            <v>0</v>
          </cell>
        </row>
        <row r="920">
          <cell r="F920">
            <v>2130408</v>
          </cell>
          <cell r="G920">
            <v>0</v>
          </cell>
        </row>
        <row r="921">
          <cell r="F921">
            <v>2130409</v>
          </cell>
          <cell r="G921">
            <v>0</v>
          </cell>
        </row>
        <row r="922">
          <cell r="F922">
            <v>2130499</v>
          </cell>
          <cell r="G922">
            <v>0</v>
          </cell>
        </row>
        <row r="923">
          <cell r="F923">
            <v>21305</v>
          </cell>
          <cell r="G923">
            <v>27702</v>
          </cell>
        </row>
        <row r="924">
          <cell r="F924">
            <v>2130501</v>
          </cell>
          <cell r="G924">
            <v>182</v>
          </cell>
        </row>
        <row r="925">
          <cell r="F925">
            <v>2130502</v>
          </cell>
          <cell r="G925">
            <v>382</v>
          </cell>
        </row>
        <row r="926">
          <cell r="F926">
            <v>2130503</v>
          </cell>
          <cell r="G926">
            <v>0</v>
          </cell>
        </row>
        <row r="927">
          <cell r="F927">
            <v>2130504</v>
          </cell>
          <cell r="G927">
            <v>1459</v>
          </cell>
        </row>
        <row r="928">
          <cell r="F928">
            <v>2130505</v>
          </cell>
          <cell r="G928">
            <v>18860</v>
          </cell>
        </row>
        <row r="929">
          <cell r="F929">
            <v>2130506</v>
          </cell>
          <cell r="G929">
            <v>168</v>
          </cell>
        </row>
        <row r="930">
          <cell r="F930">
            <v>2130507</v>
          </cell>
          <cell r="G930">
            <v>0</v>
          </cell>
        </row>
        <row r="931">
          <cell r="F931">
            <v>2130508</v>
          </cell>
          <cell r="G931">
            <v>0</v>
          </cell>
        </row>
        <row r="932">
          <cell r="F932">
            <v>2130550</v>
          </cell>
          <cell r="G932">
            <v>0</v>
          </cell>
        </row>
        <row r="933">
          <cell r="F933">
            <v>2130599</v>
          </cell>
          <cell r="G933">
            <v>6651</v>
          </cell>
        </row>
        <row r="934">
          <cell r="F934">
            <v>21306</v>
          </cell>
          <cell r="G934">
            <v>202</v>
          </cell>
        </row>
        <row r="935">
          <cell r="F935">
            <v>2130601</v>
          </cell>
          <cell r="G935">
            <v>172</v>
          </cell>
        </row>
        <row r="936">
          <cell r="F936">
            <v>2130602</v>
          </cell>
          <cell r="G936">
            <v>30</v>
          </cell>
        </row>
        <row r="937">
          <cell r="F937">
            <v>2130603</v>
          </cell>
          <cell r="G937">
            <v>0</v>
          </cell>
        </row>
        <row r="938">
          <cell r="F938">
            <v>2130604</v>
          </cell>
          <cell r="G938">
            <v>0</v>
          </cell>
        </row>
        <row r="939">
          <cell r="F939">
            <v>2130699</v>
          </cell>
          <cell r="G939">
            <v>0</v>
          </cell>
        </row>
        <row r="940">
          <cell r="F940">
            <v>21307</v>
          </cell>
          <cell r="G940">
            <v>3905</v>
          </cell>
        </row>
        <row r="941">
          <cell r="F941">
            <v>2130701</v>
          </cell>
          <cell r="G941">
            <v>0</v>
          </cell>
        </row>
        <row r="942">
          <cell r="F942">
            <v>2130704</v>
          </cell>
          <cell r="G942">
            <v>0</v>
          </cell>
        </row>
        <row r="943">
          <cell r="F943">
            <v>2130705</v>
          </cell>
          <cell r="G943">
            <v>3485</v>
          </cell>
        </row>
        <row r="944">
          <cell r="F944">
            <v>2130706</v>
          </cell>
          <cell r="G944">
            <v>420</v>
          </cell>
        </row>
        <row r="945">
          <cell r="F945">
            <v>2130707</v>
          </cell>
          <cell r="G945">
            <v>0</v>
          </cell>
        </row>
        <row r="946">
          <cell r="F946">
            <v>2130799</v>
          </cell>
          <cell r="G946">
            <v>0</v>
          </cell>
        </row>
        <row r="947">
          <cell r="F947">
            <v>21308</v>
          </cell>
          <cell r="G947">
            <v>5357</v>
          </cell>
        </row>
        <row r="948">
          <cell r="F948">
            <v>2130801</v>
          </cell>
          <cell r="G948">
            <v>0</v>
          </cell>
        </row>
        <row r="949">
          <cell r="F949">
            <v>2130802</v>
          </cell>
          <cell r="G949">
            <v>0</v>
          </cell>
        </row>
        <row r="950">
          <cell r="F950">
            <v>2130803</v>
          </cell>
          <cell r="G950">
            <v>5006</v>
          </cell>
        </row>
        <row r="951">
          <cell r="F951">
            <v>2130804</v>
          </cell>
          <cell r="G951">
            <v>351</v>
          </cell>
        </row>
        <row r="952">
          <cell r="F952">
            <v>2130805</v>
          </cell>
          <cell r="G952">
            <v>0</v>
          </cell>
        </row>
        <row r="953">
          <cell r="F953">
            <v>2130899</v>
          </cell>
          <cell r="G953">
            <v>0</v>
          </cell>
        </row>
        <row r="954">
          <cell r="F954">
            <v>21309</v>
          </cell>
          <cell r="G954">
            <v>0</v>
          </cell>
        </row>
        <row r="955">
          <cell r="F955">
            <v>2130901</v>
          </cell>
          <cell r="G955">
            <v>0</v>
          </cell>
        </row>
        <row r="956">
          <cell r="F956">
            <v>2130902</v>
          </cell>
          <cell r="G956">
            <v>0</v>
          </cell>
        </row>
        <row r="957">
          <cell r="F957">
            <v>2130999</v>
          </cell>
          <cell r="G957">
            <v>0</v>
          </cell>
        </row>
        <row r="958">
          <cell r="F958">
            <v>21399</v>
          </cell>
          <cell r="G958">
            <v>0</v>
          </cell>
        </row>
        <row r="959">
          <cell r="F959">
            <v>2139901</v>
          </cell>
          <cell r="G959">
            <v>0</v>
          </cell>
        </row>
        <row r="960">
          <cell r="F960">
            <v>2139999</v>
          </cell>
          <cell r="G960">
            <v>0</v>
          </cell>
        </row>
        <row r="961">
          <cell r="F961">
            <v>214</v>
          </cell>
          <cell r="G961">
            <v>7576</v>
          </cell>
        </row>
        <row r="962">
          <cell r="F962">
            <v>21401</v>
          </cell>
          <cell r="G962">
            <v>5517</v>
          </cell>
        </row>
        <row r="963">
          <cell r="F963">
            <v>2140101</v>
          </cell>
          <cell r="G963">
            <v>931</v>
          </cell>
        </row>
        <row r="964">
          <cell r="F964">
            <v>2140102</v>
          </cell>
          <cell r="G964">
            <v>122</v>
          </cell>
        </row>
        <row r="965">
          <cell r="F965">
            <v>2140103</v>
          </cell>
          <cell r="G965">
            <v>0</v>
          </cell>
        </row>
        <row r="966">
          <cell r="F966">
            <v>2140104</v>
          </cell>
          <cell r="G966">
            <v>1077</v>
          </cell>
        </row>
        <row r="967">
          <cell r="F967">
            <v>2140106</v>
          </cell>
          <cell r="G967">
            <v>1389</v>
          </cell>
        </row>
        <row r="968">
          <cell r="F968">
            <v>2140109</v>
          </cell>
          <cell r="G968">
            <v>0</v>
          </cell>
        </row>
        <row r="969">
          <cell r="F969">
            <v>2140110</v>
          </cell>
          <cell r="G969">
            <v>769</v>
          </cell>
        </row>
        <row r="970">
          <cell r="F970">
            <v>2140111</v>
          </cell>
          <cell r="G970">
            <v>0</v>
          </cell>
        </row>
        <row r="971">
          <cell r="F971">
            <v>2140112</v>
          </cell>
          <cell r="G971">
            <v>1199</v>
          </cell>
        </row>
        <row r="972">
          <cell r="F972">
            <v>2140114</v>
          </cell>
          <cell r="G972">
            <v>0</v>
          </cell>
        </row>
        <row r="973">
          <cell r="F973">
            <v>2140122</v>
          </cell>
          <cell r="G973">
            <v>0</v>
          </cell>
        </row>
        <row r="974">
          <cell r="F974">
            <v>2140123</v>
          </cell>
          <cell r="G974">
            <v>0</v>
          </cell>
        </row>
        <row r="975">
          <cell r="F975">
            <v>2140127</v>
          </cell>
          <cell r="G975">
            <v>0</v>
          </cell>
        </row>
        <row r="976">
          <cell r="F976">
            <v>2140128</v>
          </cell>
          <cell r="G976">
            <v>0</v>
          </cell>
        </row>
        <row r="977">
          <cell r="F977">
            <v>2140129</v>
          </cell>
          <cell r="G977">
            <v>0</v>
          </cell>
        </row>
        <row r="978">
          <cell r="F978">
            <v>2140130</v>
          </cell>
          <cell r="G978">
            <v>0</v>
          </cell>
        </row>
        <row r="979">
          <cell r="F979">
            <v>2140131</v>
          </cell>
          <cell r="G979">
            <v>30</v>
          </cell>
        </row>
        <row r="980">
          <cell r="F980">
            <v>2140133</v>
          </cell>
          <cell r="G980">
            <v>0</v>
          </cell>
        </row>
        <row r="981">
          <cell r="F981">
            <v>2140136</v>
          </cell>
          <cell r="G981">
            <v>0</v>
          </cell>
        </row>
        <row r="982">
          <cell r="F982">
            <v>2140138</v>
          </cell>
          <cell r="G982">
            <v>0</v>
          </cell>
        </row>
        <row r="983">
          <cell r="F983">
            <v>2140139</v>
          </cell>
          <cell r="G983">
            <v>0</v>
          </cell>
        </row>
        <row r="984">
          <cell r="F984">
            <v>2140199</v>
          </cell>
          <cell r="G984">
            <v>0</v>
          </cell>
        </row>
        <row r="985">
          <cell r="F985">
            <v>21402</v>
          </cell>
          <cell r="G985">
            <v>0</v>
          </cell>
        </row>
        <row r="986">
          <cell r="F986">
            <v>2140201</v>
          </cell>
          <cell r="G986">
            <v>0</v>
          </cell>
        </row>
        <row r="987">
          <cell r="F987">
            <v>2140202</v>
          </cell>
          <cell r="G987">
            <v>0</v>
          </cell>
        </row>
        <row r="988">
          <cell r="F988">
            <v>2140203</v>
          </cell>
          <cell r="G988">
            <v>0</v>
          </cell>
        </row>
        <row r="989">
          <cell r="F989">
            <v>2140204</v>
          </cell>
          <cell r="G989">
            <v>0</v>
          </cell>
        </row>
        <row r="990">
          <cell r="F990">
            <v>2140205</v>
          </cell>
          <cell r="G990">
            <v>0</v>
          </cell>
        </row>
        <row r="991">
          <cell r="F991">
            <v>2140206</v>
          </cell>
          <cell r="G991">
            <v>0</v>
          </cell>
        </row>
        <row r="992">
          <cell r="F992">
            <v>2140207</v>
          </cell>
          <cell r="G992">
            <v>0</v>
          </cell>
        </row>
        <row r="993">
          <cell r="F993">
            <v>2140208</v>
          </cell>
          <cell r="G993">
            <v>0</v>
          </cell>
        </row>
        <row r="994">
          <cell r="F994">
            <v>2140299</v>
          </cell>
          <cell r="G994">
            <v>0</v>
          </cell>
        </row>
        <row r="995">
          <cell r="F995">
            <v>21403</v>
          </cell>
          <cell r="G995">
            <v>0</v>
          </cell>
        </row>
        <row r="996">
          <cell r="F996">
            <v>2140301</v>
          </cell>
          <cell r="G996">
            <v>0</v>
          </cell>
        </row>
        <row r="997">
          <cell r="F997">
            <v>2140302</v>
          </cell>
          <cell r="G997">
            <v>0</v>
          </cell>
        </row>
        <row r="998">
          <cell r="F998">
            <v>2140303</v>
          </cell>
          <cell r="G998">
            <v>0</v>
          </cell>
        </row>
        <row r="999">
          <cell r="F999">
            <v>2140304</v>
          </cell>
          <cell r="G999">
            <v>0</v>
          </cell>
        </row>
        <row r="1000">
          <cell r="F1000">
            <v>2140305</v>
          </cell>
          <cell r="G1000">
            <v>0</v>
          </cell>
        </row>
        <row r="1001">
          <cell r="F1001">
            <v>2140306</v>
          </cell>
          <cell r="G1001">
            <v>0</v>
          </cell>
        </row>
        <row r="1002">
          <cell r="F1002">
            <v>2140307</v>
          </cell>
          <cell r="G1002">
            <v>0</v>
          </cell>
        </row>
        <row r="1003">
          <cell r="F1003">
            <v>2140308</v>
          </cell>
          <cell r="G1003">
            <v>0</v>
          </cell>
        </row>
        <row r="1004">
          <cell r="F1004">
            <v>2140399</v>
          </cell>
          <cell r="G1004">
            <v>0</v>
          </cell>
        </row>
        <row r="1005">
          <cell r="F1005">
            <v>21404</v>
          </cell>
          <cell r="G1005">
            <v>601</v>
          </cell>
        </row>
        <row r="1006">
          <cell r="F1006">
            <v>2140401</v>
          </cell>
          <cell r="G1006">
            <v>171</v>
          </cell>
        </row>
        <row r="1007">
          <cell r="F1007">
            <v>2140402</v>
          </cell>
          <cell r="G1007">
            <v>0</v>
          </cell>
        </row>
        <row r="1008">
          <cell r="F1008">
            <v>2140403</v>
          </cell>
          <cell r="G1008">
            <v>102</v>
          </cell>
        </row>
        <row r="1009">
          <cell r="F1009">
            <v>2140499</v>
          </cell>
          <cell r="G1009">
            <v>328</v>
          </cell>
        </row>
        <row r="1010">
          <cell r="F1010">
            <v>21405</v>
          </cell>
          <cell r="G1010">
            <v>0</v>
          </cell>
        </row>
        <row r="1011">
          <cell r="F1011">
            <v>2140501</v>
          </cell>
          <cell r="G1011">
            <v>0</v>
          </cell>
        </row>
        <row r="1012">
          <cell r="F1012">
            <v>2140502</v>
          </cell>
          <cell r="G1012">
            <v>0</v>
          </cell>
        </row>
        <row r="1013">
          <cell r="F1013">
            <v>2140503</v>
          </cell>
          <cell r="G1013">
            <v>0</v>
          </cell>
        </row>
        <row r="1014">
          <cell r="F1014">
            <v>2140504</v>
          </cell>
          <cell r="G1014">
            <v>0</v>
          </cell>
        </row>
        <row r="1015">
          <cell r="F1015">
            <v>2140505</v>
          </cell>
          <cell r="G1015">
            <v>0</v>
          </cell>
        </row>
        <row r="1016">
          <cell r="F1016">
            <v>2140599</v>
          </cell>
          <cell r="G1016">
            <v>0</v>
          </cell>
        </row>
        <row r="1017">
          <cell r="F1017">
            <v>21406</v>
          </cell>
          <cell r="G1017">
            <v>1014</v>
          </cell>
        </row>
        <row r="1018">
          <cell r="F1018">
            <v>2140601</v>
          </cell>
          <cell r="G1018">
            <v>0</v>
          </cell>
        </row>
        <row r="1019">
          <cell r="F1019">
            <v>2140602</v>
          </cell>
          <cell r="G1019">
            <v>1014</v>
          </cell>
        </row>
        <row r="1020">
          <cell r="F1020">
            <v>2140603</v>
          </cell>
          <cell r="G1020">
            <v>0</v>
          </cell>
        </row>
        <row r="1021">
          <cell r="F1021">
            <v>2140699</v>
          </cell>
          <cell r="G1021">
            <v>0</v>
          </cell>
        </row>
        <row r="1022">
          <cell r="F1022">
            <v>21499</v>
          </cell>
          <cell r="G1022">
            <v>444</v>
          </cell>
        </row>
        <row r="1023">
          <cell r="F1023">
            <v>2149901</v>
          </cell>
          <cell r="G1023">
            <v>444</v>
          </cell>
        </row>
        <row r="1024">
          <cell r="F1024">
            <v>2149999</v>
          </cell>
          <cell r="G1024">
            <v>0</v>
          </cell>
        </row>
        <row r="1025">
          <cell r="F1025">
            <v>215</v>
          </cell>
          <cell r="G1025">
            <v>769</v>
          </cell>
        </row>
        <row r="1026">
          <cell r="F1026">
            <v>21501</v>
          </cell>
          <cell r="G1026">
            <v>0</v>
          </cell>
        </row>
        <row r="1027">
          <cell r="F1027">
            <v>2150101</v>
          </cell>
          <cell r="G1027">
            <v>0</v>
          </cell>
        </row>
        <row r="1028">
          <cell r="F1028">
            <v>2150102</v>
          </cell>
          <cell r="G1028">
            <v>0</v>
          </cell>
        </row>
        <row r="1029">
          <cell r="F1029">
            <v>2150103</v>
          </cell>
          <cell r="G1029">
            <v>0</v>
          </cell>
        </row>
        <row r="1030">
          <cell r="F1030">
            <v>2150104</v>
          </cell>
          <cell r="G1030">
            <v>0</v>
          </cell>
        </row>
        <row r="1031">
          <cell r="F1031">
            <v>2150105</v>
          </cell>
          <cell r="G1031">
            <v>0</v>
          </cell>
        </row>
        <row r="1032">
          <cell r="F1032">
            <v>2150106</v>
          </cell>
          <cell r="G1032">
            <v>0</v>
          </cell>
        </row>
        <row r="1033">
          <cell r="F1033">
            <v>2150107</v>
          </cell>
          <cell r="G1033">
            <v>0</v>
          </cell>
        </row>
        <row r="1034">
          <cell r="F1034">
            <v>2150108</v>
          </cell>
          <cell r="G1034">
            <v>0</v>
          </cell>
        </row>
        <row r="1035">
          <cell r="F1035">
            <v>2150199</v>
          </cell>
          <cell r="G1035">
            <v>0</v>
          </cell>
        </row>
        <row r="1036">
          <cell r="F1036">
            <v>21502</v>
          </cell>
          <cell r="G1036">
            <v>0</v>
          </cell>
        </row>
        <row r="1037">
          <cell r="F1037">
            <v>2150201</v>
          </cell>
          <cell r="G1037">
            <v>0</v>
          </cell>
        </row>
        <row r="1038">
          <cell r="F1038">
            <v>2150202</v>
          </cell>
          <cell r="G1038">
            <v>0</v>
          </cell>
        </row>
        <row r="1039">
          <cell r="F1039">
            <v>2150203</v>
          </cell>
          <cell r="G1039">
            <v>0</v>
          </cell>
        </row>
        <row r="1040">
          <cell r="F1040">
            <v>2150204</v>
          </cell>
          <cell r="G1040">
            <v>0</v>
          </cell>
        </row>
        <row r="1041">
          <cell r="F1041">
            <v>2150205</v>
          </cell>
          <cell r="G1041">
            <v>0</v>
          </cell>
        </row>
        <row r="1042">
          <cell r="F1042">
            <v>2150206</v>
          </cell>
          <cell r="G1042">
            <v>0</v>
          </cell>
        </row>
        <row r="1043">
          <cell r="F1043">
            <v>2150207</v>
          </cell>
          <cell r="G1043">
            <v>0</v>
          </cell>
        </row>
        <row r="1044">
          <cell r="F1044">
            <v>2150208</v>
          </cell>
          <cell r="G1044">
            <v>0</v>
          </cell>
        </row>
        <row r="1045">
          <cell r="F1045">
            <v>2150209</v>
          </cell>
          <cell r="G1045">
            <v>0</v>
          </cell>
        </row>
        <row r="1046">
          <cell r="F1046">
            <v>2150210</v>
          </cell>
          <cell r="G1046">
            <v>0</v>
          </cell>
        </row>
        <row r="1047">
          <cell r="F1047">
            <v>2150212</v>
          </cell>
          <cell r="G1047">
            <v>0</v>
          </cell>
        </row>
        <row r="1048">
          <cell r="F1048">
            <v>2150213</v>
          </cell>
          <cell r="G1048">
            <v>0</v>
          </cell>
        </row>
        <row r="1049">
          <cell r="F1049">
            <v>2150214</v>
          </cell>
          <cell r="G1049">
            <v>0</v>
          </cell>
        </row>
        <row r="1050">
          <cell r="F1050">
            <v>2150215</v>
          </cell>
          <cell r="G1050">
            <v>0</v>
          </cell>
        </row>
        <row r="1051">
          <cell r="F1051">
            <v>2150299</v>
          </cell>
          <cell r="G1051">
            <v>0</v>
          </cell>
        </row>
        <row r="1052">
          <cell r="F1052">
            <v>21503</v>
          </cell>
          <cell r="G1052">
            <v>0</v>
          </cell>
        </row>
        <row r="1053">
          <cell r="F1053">
            <v>2150301</v>
          </cell>
          <cell r="G1053">
            <v>0</v>
          </cell>
        </row>
        <row r="1054">
          <cell r="F1054">
            <v>2150302</v>
          </cell>
          <cell r="G1054">
            <v>0</v>
          </cell>
        </row>
        <row r="1055">
          <cell r="F1055">
            <v>2150303</v>
          </cell>
          <cell r="G1055">
            <v>0</v>
          </cell>
        </row>
        <row r="1056">
          <cell r="F1056">
            <v>2150399</v>
          </cell>
          <cell r="G1056">
            <v>0</v>
          </cell>
        </row>
        <row r="1057">
          <cell r="F1057">
            <v>21505</v>
          </cell>
          <cell r="G1057">
            <v>0</v>
          </cell>
        </row>
        <row r="1058">
          <cell r="F1058">
            <v>2150501</v>
          </cell>
          <cell r="G1058">
            <v>0</v>
          </cell>
        </row>
        <row r="1059">
          <cell r="F1059">
            <v>2150502</v>
          </cell>
          <cell r="G1059">
            <v>0</v>
          </cell>
        </row>
        <row r="1060">
          <cell r="F1060">
            <v>2150503</v>
          </cell>
          <cell r="G1060">
            <v>0</v>
          </cell>
        </row>
        <row r="1061">
          <cell r="F1061">
            <v>2150505</v>
          </cell>
          <cell r="G1061">
            <v>0</v>
          </cell>
        </row>
        <row r="1062">
          <cell r="F1062">
            <v>2150506</v>
          </cell>
          <cell r="G1062">
            <v>0</v>
          </cell>
        </row>
        <row r="1063">
          <cell r="F1063">
            <v>2150507</v>
          </cell>
          <cell r="G1063">
            <v>0</v>
          </cell>
        </row>
        <row r="1064">
          <cell r="F1064">
            <v>2150508</v>
          </cell>
          <cell r="G1064">
            <v>0</v>
          </cell>
        </row>
        <row r="1065">
          <cell r="F1065">
            <v>2150509</v>
          </cell>
          <cell r="G1065">
            <v>0</v>
          </cell>
        </row>
        <row r="1066">
          <cell r="F1066">
            <v>2150510</v>
          </cell>
          <cell r="G1066">
            <v>0</v>
          </cell>
        </row>
        <row r="1067">
          <cell r="F1067">
            <v>2150511</v>
          </cell>
          <cell r="G1067">
            <v>0</v>
          </cell>
        </row>
        <row r="1068">
          <cell r="F1068">
            <v>2150513</v>
          </cell>
          <cell r="G1068">
            <v>0</v>
          </cell>
        </row>
        <row r="1069">
          <cell r="F1069">
            <v>2150515</v>
          </cell>
          <cell r="G1069">
            <v>0</v>
          </cell>
        </row>
        <row r="1070">
          <cell r="F1070">
            <v>2150599</v>
          </cell>
          <cell r="G1070">
            <v>0</v>
          </cell>
        </row>
        <row r="1071">
          <cell r="F1071">
            <v>21506</v>
          </cell>
          <cell r="G1071">
            <v>209</v>
          </cell>
        </row>
        <row r="1072">
          <cell r="F1072">
            <v>2150601</v>
          </cell>
          <cell r="G1072">
            <v>171</v>
          </cell>
        </row>
        <row r="1073">
          <cell r="F1073">
            <v>2150602</v>
          </cell>
          <cell r="G1073">
            <v>38</v>
          </cell>
        </row>
        <row r="1074">
          <cell r="F1074">
            <v>2150603</v>
          </cell>
          <cell r="G1074">
            <v>0</v>
          </cell>
        </row>
        <row r="1075">
          <cell r="F1075">
            <v>2150605</v>
          </cell>
          <cell r="G1075">
            <v>0</v>
          </cell>
        </row>
        <row r="1076">
          <cell r="F1076">
            <v>2150606</v>
          </cell>
          <cell r="G1076">
            <v>0</v>
          </cell>
        </row>
        <row r="1077">
          <cell r="F1077">
            <v>2150607</v>
          </cell>
          <cell r="G1077">
            <v>0</v>
          </cell>
        </row>
        <row r="1078">
          <cell r="F1078">
            <v>2150699</v>
          </cell>
          <cell r="G1078">
            <v>0</v>
          </cell>
        </row>
        <row r="1079">
          <cell r="F1079">
            <v>21507</v>
          </cell>
          <cell r="G1079">
            <v>0</v>
          </cell>
        </row>
        <row r="1080">
          <cell r="F1080">
            <v>2150701</v>
          </cell>
          <cell r="G1080">
            <v>0</v>
          </cell>
        </row>
        <row r="1081">
          <cell r="F1081">
            <v>2150702</v>
          </cell>
          <cell r="G1081">
            <v>0</v>
          </cell>
        </row>
        <row r="1082">
          <cell r="F1082">
            <v>2150703</v>
          </cell>
          <cell r="G1082">
            <v>0</v>
          </cell>
        </row>
        <row r="1083">
          <cell r="F1083">
            <v>2150704</v>
          </cell>
          <cell r="G1083">
            <v>0</v>
          </cell>
        </row>
        <row r="1084">
          <cell r="F1084">
            <v>2150799</v>
          </cell>
          <cell r="G1084">
            <v>0</v>
          </cell>
        </row>
        <row r="1085">
          <cell r="F1085">
            <v>21508</v>
          </cell>
          <cell r="G1085">
            <v>560</v>
          </cell>
        </row>
        <row r="1086">
          <cell r="F1086">
            <v>2150801</v>
          </cell>
          <cell r="G1086">
            <v>0</v>
          </cell>
        </row>
        <row r="1087">
          <cell r="F1087">
            <v>2150802</v>
          </cell>
          <cell r="G1087">
            <v>0</v>
          </cell>
        </row>
        <row r="1088">
          <cell r="F1088">
            <v>2150803</v>
          </cell>
          <cell r="G1088">
            <v>0</v>
          </cell>
        </row>
        <row r="1089">
          <cell r="F1089">
            <v>2150804</v>
          </cell>
          <cell r="G1089">
            <v>0</v>
          </cell>
        </row>
        <row r="1090">
          <cell r="F1090">
            <v>2150805</v>
          </cell>
          <cell r="G1090">
            <v>560</v>
          </cell>
        </row>
        <row r="1091">
          <cell r="F1091">
            <v>2150899</v>
          </cell>
          <cell r="G1091">
            <v>0</v>
          </cell>
        </row>
        <row r="1092">
          <cell r="F1092">
            <v>21599</v>
          </cell>
          <cell r="G1092">
            <v>0</v>
          </cell>
        </row>
        <row r="1093">
          <cell r="F1093">
            <v>2159901</v>
          </cell>
          <cell r="G1093">
            <v>0</v>
          </cell>
        </row>
        <row r="1094">
          <cell r="F1094">
            <v>2159902</v>
          </cell>
          <cell r="G1094">
            <v>0</v>
          </cell>
        </row>
        <row r="1095">
          <cell r="F1095">
            <v>2159904</v>
          </cell>
          <cell r="G1095">
            <v>0</v>
          </cell>
        </row>
        <row r="1096">
          <cell r="F1096">
            <v>2159905</v>
          </cell>
          <cell r="G1096">
            <v>0</v>
          </cell>
        </row>
        <row r="1097">
          <cell r="F1097">
            <v>2159906</v>
          </cell>
          <cell r="G1097">
            <v>0</v>
          </cell>
        </row>
        <row r="1098">
          <cell r="F1098">
            <v>2159999</v>
          </cell>
          <cell r="G1098">
            <v>0</v>
          </cell>
        </row>
        <row r="1099">
          <cell r="F1099">
            <v>216</v>
          </cell>
          <cell r="G1099">
            <v>727</v>
          </cell>
        </row>
        <row r="1100">
          <cell r="F1100">
            <v>21602</v>
          </cell>
          <cell r="G1100">
            <v>383</v>
          </cell>
        </row>
        <row r="1101">
          <cell r="F1101">
            <v>2160201</v>
          </cell>
          <cell r="G1101">
            <v>112</v>
          </cell>
        </row>
        <row r="1102">
          <cell r="F1102">
            <v>2160202</v>
          </cell>
          <cell r="G1102">
            <v>20</v>
          </cell>
        </row>
        <row r="1103">
          <cell r="F1103">
            <v>2160203</v>
          </cell>
          <cell r="G1103">
            <v>0</v>
          </cell>
        </row>
        <row r="1104">
          <cell r="F1104">
            <v>2160216</v>
          </cell>
          <cell r="G1104">
            <v>0</v>
          </cell>
        </row>
        <row r="1105">
          <cell r="F1105">
            <v>2160217</v>
          </cell>
          <cell r="G1105">
            <v>0</v>
          </cell>
        </row>
        <row r="1106">
          <cell r="F1106">
            <v>2160218</v>
          </cell>
          <cell r="G1106">
            <v>0</v>
          </cell>
        </row>
        <row r="1107">
          <cell r="F1107">
            <v>2160219</v>
          </cell>
          <cell r="G1107">
            <v>0</v>
          </cell>
        </row>
        <row r="1108">
          <cell r="F1108">
            <v>2160250</v>
          </cell>
          <cell r="G1108">
            <v>0</v>
          </cell>
        </row>
        <row r="1109">
          <cell r="F1109">
            <v>2160299</v>
          </cell>
          <cell r="G1109">
            <v>251</v>
          </cell>
        </row>
        <row r="1110">
          <cell r="F1110">
            <v>21605</v>
          </cell>
          <cell r="G1110">
            <v>0</v>
          </cell>
        </row>
        <row r="1111">
          <cell r="F1111">
            <v>2160501</v>
          </cell>
          <cell r="G1111">
            <v>0</v>
          </cell>
        </row>
        <row r="1112">
          <cell r="F1112">
            <v>2160502</v>
          </cell>
          <cell r="G1112">
            <v>0</v>
          </cell>
        </row>
        <row r="1113">
          <cell r="F1113">
            <v>2160503</v>
          </cell>
          <cell r="G1113">
            <v>0</v>
          </cell>
        </row>
        <row r="1114">
          <cell r="F1114">
            <v>2160504</v>
          </cell>
          <cell r="G1114">
            <v>0</v>
          </cell>
        </row>
        <row r="1115">
          <cell r="F1115">
            <v>2160505</v>
          </cell>
          <cell r="G1115">
            <v>0</v>
          </cell>
        </row>
        <row r="1116">
          <cell r="F1116">
            <v>2160599</v>
          </cell>
          <cell r="G1116">
            <v>0</v>
          </cell>
        </row>
        <row r="1117">
          <cell r="F1117">
            <v>21606</v>
          </cell>
          <cell r="G1117">
            <v>0</v>
          </cell>
        </row>
        <row r="1118">
          <cell r="F1118">
            <v>2160601</v>
          </cell>
          <cell r="G1118">
            <v>0</v>
          </cell>
        </row>
        <row r="1119">
          <cell r="F1119">
            <v>2160602</v>
          </cell>
          <cell r="G1119">
            <v>0</v>
          </cell>
        </row>
        <row r="1120">
          <cell r="F1120">
            <v>2160603</v>
          </cell>
          <cell r="G1120">
            <v>0</v>
          </cell>
        </row>
        <row r="1121">
          <cell r="F1121">
            <v>2160607</v>
          </cell>
          <cell r="G1121">
            <v>0</v>
          </cell>
        </row>
        <row r="1122">
          <cell r="F1122">
            <v>2160699</v>
          </cell>
          <cell r="G1122">
            <v>0</v>
          </cell>
        </row>
        <row r="1123">
          <cell r="F1123">
            <v>21699</v>
          </cell>
          <cell r="G1123">
            <v>344</v>
          </cell>
        </row>
        <row r="1124">
          <cell r="F1124">
            <v>2169901</v>
          </cell>
          <cell r="G1124">
            <v>327</v>
          </cell>
        </row>
        <row r="1125">
          <cell r="F1125">
            <v>2169999</v>
          </cell>
          <cell r="G1125">
            <v>17</v>
          </cell>
        </row>
        <row r="1126">
          <cell r="F1126">
            <v>217</v>
          </cell>
          <cell r="G1126">
            <v>0</v>
          </cell>
        </row>
        <row r="1127">
          <cell r="F1127">
            <v>21701</v>
          </cell>
          <cell r="G1127">
            <v>0</v>
          </cell>
        </row>
        <row r="1128">
          <cell r="F1128">
            <v>2170101</v>
          </cell>
          <cell r="G1128">
            <v>0</v>
          </cell>
        </row>
        <row r="1129">
          <cell r="F1129">
            <v>2170102</v>
          </cell>
          <cell r="G1129">
            <v>0</v>
          </cell>
        </row>
        <row r="1130">
          <cell r="F1130">
            <v>2170103</v>
          </cell>
          <cell r="G1130">
            <v>0</v>
          </cell>
        </row>
        <row r="1131">
          <cell r="F1131">
            <v>2170104</v>
          </cell>
          <cell r="G1131">
            <v>0</v>
          </cell>
        </row>
        <row r="1132">
          <cell r="F1132">
            <v>2170150</v>
          </cell>
          <cell r="G1132">
            <v>0</v>
          </cell>
        </row>
        <row r="1133">
          <cell r="F1133">
            <v>2170199</v>
          </cell>
          <cell r="G1133">
            <v>0</v>
          </cell>
        </row>
        <row r="1134">
          <cell r="F1134">
            <v>21703</v>
          </cell>
          <cell r="G1134">
            <v>0</v>
          </cell>
        </row>
        <row r="1135">
          <cell r="F1135">
            <v>2170301</v>
          </cell>
          <cell r="G1135">
            <v>0</v>
          </cell>
        </row>
        <row r="1136">
          <cell r="F1136">
            <v>2170302</v>
          </cell>
          <cell r="G1136">
            <v>0</v>
          </cell>
        </row>
        <row r="1137">
          <cell r="F1137">
            <v>2170303</v>
          </cell>
          <cell r="G1137">
            <v>0</v>
          </cell>
        </row>
        <row r="1138">
          <cell r="F1138">
            <v>2170304</v>
          </cell>
          <cell r="G1138">
            <v>0</v>
          </cell>
        </row>
        <row r="1139">
          <cell r="F1139">
            <v>2170399</v>
          </cell>
          <cell r="G1139">
            <v>0</v>
          </cell>
        </row>
        <row r="1140">
          <cell r="F1140">
            <v>21799</v>
          </cell>
          <cell r="G1140">
            <v>0</v>
          </cell>
        </row>
        <row r="1141">
          <cell r="F1141">
            <v>219</v>
          </cell>
          <cell r="G1141">
            <v>0</v>
          </cell>
        </row>
        <row r="1142">
          <cell r="F1142">
            <v>21901</v>
          </cell>
          <cell r="G1142">
            <v>0</v>
          </cell>
        </row>
        <row r="1143">
          <cell r="F1143">
            <v>21902</v>
          </cell>
          <cell r="G1143">
            <v>0</v>
          </cell>
        </row>
        <row r="1144">
          <cell r="F1144">
            <v>21903</v>
          </cell>
          <cell r="G1144">
            <v>0</v>
          </cell>
        </row>
        <row r="1145">
          <cell r="F1145">
            <v>21904</v>
          </cell>
          <cell r="G1145">
            <v>0</v>
          </cell>
        </row>
        <row r="1146">
          <cell r="F1146">
            <v>21905</v>
          </cell>
          <cell r="G1146">
            <v>0</v>
          </cell>
        </row>
        <row r="1147">
          <cell r="F1147">
            <v>21906</v>
          </cell>
          <cell r="G1147">
            <v>0</v>
          </cell>
        </row>
        <row r="1148">
          <cell r="F1148">
            <v>21907</v>
          </cell>
          <cell r="G1148">
            <v>0</v>
          </cell>
        </row>
        <row r="1149">
          <cell r="F1149">
            <v>21908</v>
          </cell>
          <cell r="G1149">
            <v>0</v>
          </cell>
        </row>
        <row r="1150">
          <cell r="F1150">
            <v>21999</v>
          </cell>
          <cell r="G1150">
            <v>0</v>
          </cell>
        </row>
        <row r="1151">
          <cell r="F1151">
            <v>220</v>
          </cell>
          <cell r="G1151">
            <v>2200</v>
          </cell>
        </row>
        <row r="1152">
          <cell r="F1152">
            <v>22001</v>
          </cell>
          <cell r="G1152">
            <v>2070</v>
          </cell>
        </row>
        <row r="1153">
          <cell r="F1153">
            <v>2200101</v>
          </cell>
          <cell r="G1153">
            <v>1266</v>
          </cell>
        </row>
        <row r="1154">
          <cell r="F1154">
            <v>2200102</v>
          </cell>
          <cell r="G1154">
            <v>589</v>
          </cell>
        </row>
        <row r="1155">
          <cell r="F1155">
            <v>2200103</v>
          </cell>
          <cell r="G1155">
            <v>0</v>
          </cell>
        </row>
        <row r="1156">
          <cell r="F1156">
            <v>2200104</v>
          </cell>
          <cell r="G1156">
            <v>52</v>
          </cell>
        </row>
        <row r="1157">
          <cell r="F1157">
            <v>2200105</v>
          </cell>
          <cell r="G1157">
            <v>0</v>
          </cell>
        </row>
        <row r="1158">
          <cell r="F1158">
            <v>2200106</v>
          </cell>
          <cell r="G1158">
            <v>0</v>
          </cell>
        </row>
        <row r="1159">
          <cell r="F1159">
            <v>2200107</v>
          </cell>
          <cell r="G1159">
            <v>0</v>
          </cell>
        </row>
        <row r="1160">
          <cell r="F1160">
            <v>2200108</v>
          </cell>
          <cell r="G1160">
            <v>0</v>
          </cell>
        </row>
        <row r="1161">
          <cell r="F1161">
            <v>2200109</v>
          </cell>
          <cell r="G1161">
            <v>0</v>
          </cell>
        </row>
        <row r="1162">
          <cell r="F1162">
            <v>2200110</v>
          </cell>
          <cell r="G1162">
            <v>0</v>
          </cell>
        </row>
        <row r="1163">
          <cell r="F1163">
            <v>2200111</v>
          </cell>
          <cell r="G1163">
            <v>0</v>
          </cell>
        </row>
        <row r="1164">
          <cell r="F1164">
            <v>2200112</v>
          </cell>
          <cell r="G1164">
            <v>27</v>
          </cell>
        </row>
        <row r="1165">
          <cell r="F1165">
            <v>2200113</v>
          </cell>
          <cell r="G1165">
            <v>0</v>
          </cell>
        </row>
        <row r="1166">
          <cell r="F1166">
            <v>2200114</v>
          </cell>
          <cell r="G1166">
            <v>0</v>
          </cell>
        </row>
        <row r="1167">
          <cell r="F1167">
            <v>2200115</v>
          </cell>
          <cell r="G1167">
            <v>0</v>
          </cell>
        </row>
        <row r="1168">
          <cell r="F1168">
            <v>2200116</v>
          </cell>
          <cell r="G1168">
            <v>0</v>
          </cell>
        </row>
        <row r="1169">
          <cell r="F1169">
            <v>2200119</v>
          </cell>
          <cell r="G1169">
            <v>0</v>
          </cell>
        </row>
        <row r="1170">
          <cell r="F1170">
            <v>2200150</v>
          </cell>
          <cell r="G1170">
            <v>0</v>
          </cell>
        </row>
        <row r="1171">
          <cell r="F1171">
            <v>2200199</v>
          </cell>
          <cell r="G1171">
            <v>136</v>
          </cell>
        </row>
        <row r="1172">
          <cell r="F1172">
            <v>22002</v>
          </cell>
          <cell r="G1172">
            <v>0</v>
          </cell>
        </row>
        <row r="1173">
          <cell r="F1173">
            <v>2200201</v>
          </cell>
          <cell r="G1173">
            <v>0</v>
          </cell>
        </row>
        <row r="1174">
          <cell r="F1174">
            <v>2200202</v>
          </cell>
          <cell r="G1174">
            <v>0</v>
          </cell>
        </row>
        <row r="1175">
          <cell r="F1175">
            <v>2200203</v>
          </cell>
          <cell r="G1175">
            <v>0</v>
          </cell>
        </row>
        <row r="1176">
          <cell r="F1176">
            <v>2200204</v>
          </cell>
          <cell r="G1176">
            <v>0</v>
          </cell>
        </row>
        <row r="1177">
          <cell r="F1177">
            <v>2200205</v>
          </cell>
          <cell r="G1177">
            <v>0</v>
          </cell>
        </row>
        <row r="1178">
          <cell r="F1178">
            <v>2200206</v>
          </cell>
          <cell r="G1178">
            <v>0</v>
          </cell>
        </row>
        <row r="1179">
          <cell r="F1179">
            <v>2200207</v>
          </cell>
          <cell r="G1179">
            <v>0</v>
          </cell>
        </row>
        <row r="1180">
          <cell r="F1180">
            <v>2200208</v>
          </cell>
          <cell r="G1180">
            <v>0</v>
          </cell>
        </row>
        <row r="1181">
          <cell r="F1181">
            <v>2200209</v>
          </cell>
          <cell r="G1181">
            <v>0</v>
          </cell>
        </row>
        <row r="1182">
          <cell r="F1182">
            <v>2200210</v>
          </cell>
          <cell r="G1182">
            <v>0</v>
          </cell>
        </row>
        <row r="1183">
          <cell r="F1183">
            <v>2200211</v>
          </cell>
          <cell r="G1183">
            <v>0</v>
          </cell>
        </row>
        <row r="1184">
          <cell r="F1184">
            <v>2200212</v>
          </cell>
          <cell r="G1184">
            <v>0</v>
          </cell>
        </row>
        <row r="1185">
          <cell r="F1185">
            <v>2200213</v>
          </cell>
          <cell r="G1185">
            <v>0</v>
          </cell>
        </row>
        <row r="1186">
          <cell r="F1186">
            <v>2200215</v>
          </cell>
          <cell r="G1186">
            <v>0</v>
          </cell>
        </row>
        <row r="1187">
          <cell r="F1187">
            <v>2200217</v>
          </cell>
          <cell r="G1187">
            <v>0</v>
          </cell>
        </row>
        <row r="1188">
          <cell r="F1188">
            <v>2200218</v>
          </cell>
          <cell r="G1188">
            <v>0</v>
          </cell>
        </row>
        <row r="1189">
          <cell r="F1189">
            <v>2200250</v>
          </cell>
          <cell r="G1189">
            <v>0</v>
          </cell>
        </row>
        <row r="1190">
          <cell r="F1190">
            <v>2200299</v>
          </cell>
          <cell r="G1190">
            <v>0</v>
          </cell>
        </row>
        <row r="1191">
          <cell r="F1191">
            <v>22003</v>
          </cell>
          <cell r="G1191">
            <v>0</v>
          </cell>
        </row>
        <row r="1192">
          <cell r="F1192">
            <v>2200301</v>
          </cell>
          <cell r="G1192">
            <v>0</v>
          </cell>
        </row>
        <row r="1193">
          <cell r="F1193">
            <v>2200302</v>
          </cell>
          <cell r="G1193">
            <v>0</v>
          </cell>
        </row>
        <row r="1194">
          <cell r="F1194">
            <v>2200303</v>
          </cell>
          <cell r="G1194">
            <v>0</v>
          </cell>
        </row>
        <row r="1195">
          <cell r="F1195">
            <v>2200304</v>
          </cell>
          <cell r="G1195">
            <v>0</v>
          </cell>
        </row>
        <row r="1196">
          <cell r="F1196">
            <v>2200305</v>
          </cell>
          <cell r="G1196">
            <v>0</v>
          </cell>
        </row>
        <row r="1197">
          <cell r="F1197">
            <v>2200306</v>
          </cell>
          <cell r="G1197">
            <v>0</v>
          </cell>
        </row>
        <row r="1198">
          <cell r="F1198">
            <v>2200350</v>
          </cell>
          <cell r="G1198">
            <v>0</v>
          </cell>
        </row>
        <row r="1199">
          <cell r="F1199">
            <v>2200399</v>
          </cell>
          <cell r="G1199">
            <v>0</v>
          </cell>
        </row>
        <row r="1200">
          <cell r="F1200">
            <v>22004</v>
          </cell>
          <cell r="G1200">
            <v>37</v>
          </cell>
        </row>
        <row r="1201">
          <cell r="F1201">
            <v>2200401</v>
          </cell>
          <cell r="G1201">
            <v>0</v>
          </cell>
        </row>
        <row r="1202">
          <cell r="F1202">
            <v>2200402</v>
          </cell>
          <cell r="G1202">
            <v>0</v>
          </cell>
        </row>
        <row r="1203">
          <cell r="F1203">
            <v>2200403</v>
          </cell>
          <cell r="G1203">
            <v>0</v>
          </cell>
        </row>
        <row r="1204">
          <cell r="F1204">
            <v>2200404</v>
          </cell>
          <cell r="G1204">
            <v>0</v>
          </cell>
        </row>
        <row r="1205">
          <cell r="B1205">
            <v>37</v>
          </cell>
          <cell r="F1205">
            <v>2200405</v>
          </cell>
          <cell r="G1205">
            <v>37</v>
          </cell>
        </row>
        <row r="1206">
          <cell r="F1206">
            <v>2200406</v>
          </cell>
          <cell r="G1206">
            <v>0</v>
          </cell>
        </row>
        <row r="1207">
          <cell r="F1207">
            <v>2200407</v>
          </cell>
          <cell r="G1207">
            <v>0</v>
          </cell>
        </row>
        <row r="1208">
          <cell r="F1208">
            <v>2200408</v>
          </cell>
          <cell r="G1208">
            <v>0</v>
          </cell>
        </row>
        <row r="1209">
          <cell r="F1209">
            <v>2200409</v>
          </cell>
          <cell r="G1209">
            <v>0</v>
          </cell>
        </row>
        <row r="1210">
          <cell r="F1210">
            <v>2200410</v>
          </cell>
          <cell r="G1210">
            <v>0</v>
          </cell>
        </row>
        <row r="1211">
          <cell r="F1211">
            <v>2200450</v>
          </cell>
          <cell r="G1211">
            <v>0</v>
          </cell>
        </row>
        <row r="1212">
          <cell r="F1212">
            <v>2200499</v>
          </cell>
          <cell r="G1212">
            <v>0</v>
          </cell>
        </row>
        <row r="1213">
          <cell r="F1213">
            <v>22005</v>
          </cell>
          <cell r="G1213">
            <v>93</v>
          </cell>
        </row>
        <row r="1214">
          <cell r="F1214">
            <v>2200501</v>
          </cell>
          <cell r="G1214">
            <v>24</v>
          </cell>
        </row>
        <row r="1215">
          <cell r="F1215">
            <v>2200502</v>
          </cell>
          <cell r="G1215">
            <v>0</v>
          </cell>
        </row>
        <row r="1216">
          <cell r="F1216">
            <v>2200503</v>
          </cell>
          <cell r="G1216">
            <v>0</v>
          </cell>
        </row>
        <row r="1217">
          <cell r="F1217">
            <v>2200504</v>
          </cell>
          <cell r="G1217">
            <v>0</v>
          </cell>
        </row>
        <row r="1218">
          <cell r="F1218">
            <v>2200506</v>
          </cell>
          <cell r="G1218">
            <v>0</v>
          </cell>
        </row>
        <row r="1219">
          <cell r="F1219">
            <v>2200507</v>
          </cell>
          <cell r="G1219">
            <v>0</v>
          </cell>
        </row>
        <row r="1220">
          <cell r="F1220">
            <v>2200508</v>
          </cell>
          <cell r="G1220">
            <v>0</v>
          </cell>
        </row>
        <row r="1221">
          <cell r="F1221">
            <v>2200509</v>
          </cell>
          <cell r="G1221">
            <v>30</v>
          </cell>
        </row>
        <row r="1222">
          <cell r="F1222">
            <v>2200510</v>
          </cell>
          <cell r="G1222">
            <v>0</v>
          </cell>
        </row>
        <row r="1223">
          <cell r="F1223">
            <v>2200511</v>
          </cell>
          <cell r="G1223">
            <v>39</v>
          </cell>
        </row>
        <row r="1224">
          <cell r="F1224">
            <v>2200512</v>
          </cell>
          <cell r="G1224">
            <v>0</v>
          </cell>
        </row>
        <row r="1225">
          <cell r="F1225">
            <v>2200513</v>
          </cell>
          <cell r="G1225">
            <v>0</v>
          </cell>
        </row>
        <row r="1226">
          <cell r="F1226">
            <v>2200514</v>
          </cell>
          <cell r="G1226">
            <v>0</v>
          </cell>
        </row>
        <row r="1227">
          <cell r="F1227">
            <v>2200599</v>
          </cell>
          <cell r="G1227">
            <v>0</v>
          </cell>
        </row>
        <row r="1228">
          <cell r="F1228">
            <v>22099</v>
          </cell>
          <cell r="G1228">
            <v>0</v>
          </cell>
        </row>
        <row r="1229">
          <cell r="F1229">
            <v>221</v>
          </cell>
          <cell r="G1229">
            <v>13969</v>
          </cell>
        </row>
        <row r="1230">
          <cell r="F1230">
            <v>22101</v>
          </cell>
          <cell r="G1230">
            <v>7015</v>
          </cell>
        </row>
        <row r="1231">
          <cell r="F1231">
            <v>2210101</v>
          </cell>
          <cell r="G1231">
            <v>2538</v>
          </cell>
        </row>
        <row r="1232">
          <cell r="F1232">
            <v>2210102</v>
          </cell>
          <cell r="G1232">
            <v>0</v>
          </cell>
        </row>
        <row r="1233">
          <cell r="F1233">
            <v>2210103</v>
          </cell>
          <cell r="G1233">
            <v>2903</v>
          </cell>
        </row>
        <row r="1234">
          <cell r="F1234">
            <v>2210104</v>
          </cell>
          <cell r="G1234">
            <v>0</v>
          </cell>
        </row>
        <row r="1235">
          <cell r="F1235">
            <v>2210105</v>
          </cell>
          <cell r="G1235">
            <v>1574</v>
          </cell>
        </row>
        <row r="1236">
          <cell r="F1236">
            <v>2210106</v>
          </cell>
          <cell r="G1236">
            <v>0</v>
          </cell>
        </row>
        <row r="1237">
          <cell r="F1237">
            <v>2210107</v>
          </cell>
          <cell r="G1237">
            <v>0</v>
          </cell>
        </row>
        <row r="1238">
          <cell r="F1238">
            <v>2210199</v>
          </cell>
          <cell r="G1238">
            <v>0</v>
          </cell>
        </row>
        <row r="1239">
          <cell r="F1239">
            <v>22102</v>
          </cell>
          <cell r="G1239">
            <v>6954</v>
          </cell>
        </row>
        <row r="1240">
          <cell r="F1240">
            <v>2210201</v>
          </cell>
          <cell r="G1240">
            <v>6954</v>
          </cell>
        </row>
        <row r="1241">
          <cell r="F1241">
            <v>2210202</v>
          </cell>
          <cell r="G1241">
            <v>0</v>
          </cell>
        </row>
        <row r="1242">
          <cell r="F1242">
            <v>2210203</v>
          </cell>
          <cell r="G1242">
            <v>0</v>
          </cell>
        </row>
        <row r="1243">
          <cell r="F1243">
            <v>22103</v>
          </cell>
          <cell r="G1243">
            <v>0</v>
          </cell>
        </row>
        <row r="1244">
          <cell r="F1244">
            <v>2210301</v>
          </cell>
          <cell r="G1244">
            <v>0</v>
          </cell>
        </row>
        <row r="1245">
          <cell r="F1245">
            <v>2210302</v>
          </cell>
          <cell r="G1245">
            <v>0</v>
          </cell>
        </row>
        <row r="1246">
          <cell r="F1246">
            <v>2210399</v>
          </cell>
          <cell r="G1246">
            <v>0</v>
          </cell>
        </row>
        <row r="1247">
          <cell r="F1247">
            <v>222</v>
          </cell>
          <cell r="G1247">
            <v>945</v>
          </cell>
        </row>
        <row r="1248">
          <cell r="F1248">
            <v>22201</v>
          </cell>
          <cell r="G1248">
            <v>913</v>
          </cell>
        </row>
        <row r="1249">
          <cell r="F1249">
            <v>2220101</v>
          </cell>
          <cell r="G1249">
            <v>157</v>
          </cell>
        </row>
        <row r="1250">
          <cell r="F1250">
            <v>2220102</v>
          </cell>
          <cell r="G1250">
            <v>243</v>
          </cell>
        </row>
        <row r="1251">
          <cell r="F1251">
            <v>2220103</v>
          </cell>
          <cell r="G1251">
            <v>0</v>
          </cell>
        </row>
        <row r="1252">
          <cell r="F1252">
            <v>2220104</v>
          </cell>
          <cell r="G1252">
            <v>0</v>
          </cell>
        </row>
        <row r="1253">
          <cell r="F1253">
            <v>2220105</v>
          </cell>
          <cell r="G1253">
            <v>0</v>
          </cell>
        </row>
        <row r="1254">
          <cell r="F1254">
            <v>2220106</v>
          </cell>
          <cell r="G1254">
            <v>6</v>
          </cell>
        </row>
        <row r="1255">
          <cell r="F1255">
            <v>2220107</v>
          </cell>
          <cell r="G1255">
            <v>0</v>
          </cell>
        </row>
        <row r="1256">
          <cell r="F1256">
            <v>2220112</v>
          </cell>
          <cell r="G1256">
            <v>0</v>
          </cell>
        </row>
        <row r="1257">
          <cell r="F1257">
            <v>2220113</v>
          </cell>
          <cell r="G1257">
            <v>0</v>
          </cell>
        </row>
        <row r="1258">
          <cell r="F1258">
            <v>2220114</v>
          </cell>
          <cell r="G1258">
            <v>0</v>
          </cell>
        </row>
        <row r="1259">
          <cell r="F1259">
            <v>2220115</v>
          </cell>
          <cell r="G1259">
            <v>0</v>
          </cell>
        </row>
        <row r="1260">
          <cell r="F1260">
            <v>2220118</v>
          </cell>
          <cell r="G1260">
            <v>0</v>
          </cell>
        </row>
        <row r="1261">
          <cell r="F1261">
            <v>2220150</v>
          </cell>
          <cell r="G1261">
            <v>0</v>
          </cell>
        </row>
        <row r="1262">
          <cell r="F1262">
            <v>2220199</v>
          </cell>
          <cell r="G1262">
            <v>507</v>
          </cell>
        </row>
        <row r="1263">
          <cell r="F1263">
            <v>22202</v>
          </cell>
          <cell r="G1263">
            <v>0</v>
          </cell>
        </row>
        <row r="1264">
          <cell r="F1264">
            <v>2220201</v>
          </cell>
          <cell r="G1264">
            <v>0</v>
          </cell>
        </row>
        <row r="1265">
          <cell r="F1265">
            <v>2220202</v>
          </cell>
          <cell r="G1265">
            <v>0</v>
          </cell>
        </row>
        <row r="1266">
          <cell r="F1266">
            <v>2220203</v>
          </cell>
          <cell r="G1266">
            <v>0</v>
          </cell>
        </row>
        <row r="1267">
          <cell r="F1267">
            <v>2220204</v>
          </cell>
          <cell r="G1267">
            <v>0</v>
          </cell>
        </row>
        <row r="1268">
          <cell r="F1268">
            <v>2220205</v>
          </cell>
          <cell r="G1268">
            <v>0</v>
          </cell>
        </row>
        <row r="1269">
          <cell r="F1269">
            <v>2220206</v>
          </cell>
          <cell r="G1269">
            <v>0</v>
          </cell>
        </row>
        <row r="1270">
          <cell r="F1270">
            <v>2220207</v>
          </cell>
          <cell r="G1270">
            <v>0</v>
          </cell>
        </row>
        <row r="1271">
          <cell r="F1271">
            <v>2220209</v>
          </cell>
          <cell r="G1271">
            <v>0</v>
          </cell>
        </row>
        <row r="1272">
          <cell r="F1272">
            <v>2220210</v>
          </cell>
          <cell r="G1272">
            <v>0</v>
          </cell>
        </row>
        <row r="1273">
          <cell r="F1273">
            <v>2220211</v>
          </cell>
          <cell r="G1273">
            <v>0</v>
          </cell>
        </row>
        <row r="1274">
          <cell r="F1274">
            <v>2220212</v>
          </cell>
          <cell r="G1274">
            <v>0</v>
          </cell>
        </row>
        <row r="1275">
          <cell r="F1275">
            <v>2220250</v>
          </cell>
          <cell r="G1275">
            <v>0</v>
          </cell>
        </row>
        <row r="1276">
          <cell r="F1276">
            <v>2220299</v>
          </cell>
          <cell r="G1276">
            <v>0</v>
          </cell>
        </row>
        <row r="1277">
          <cell r="F1277">
            <v>22203</v>
          </cell>
          <cell r="G1277">
            <v>0</v>
          </cell>
        </row>
        <row r="1278">
          <cell r="F1278">
            <v>2220301</v>
          </cell>
          <cell r="G1278">
            <v>0</v>
          </cell>
        </row>
        <row r="1279">
          <cell r="F1279">
            <v>2220303</v>
          </cell>
          <cell r="G1279">
            <v>0</v>
          </cell>
        </row>
        <row r="1280">
          <cell r="F1280">
            <v>2220304</v>
          </cell>
          <cell r="G1280">
            <v>0</v>
          </cell>
        </row>
        <row r="1281">
          <cell r="F1281">
            <v>2220399</v>
          </cell>
          <cell r="G1281">
            <v>0</v>
          </cell>
        </row>
        <row r="1282">
          <cell r="F1282">
            <v>22204</v>
          </cell>
          <cell r="G1282">
            <v>32</v>
          </cell>
        </row>
        <row r="1283">
          <cell r="F1283">
            <v>2220401</v>
          </cell>
          <cell r="G1283">
            <v>18</v>
          </cell>
        </row>
        <row r="1284">
          <cell r="F1284">
            <v>2220402</v>
          </cell>
          <cell r="G1284">
            <v>0</v>
          </cell>
        </row>
        <row r="1285">
          <cell r="F1285">
            <v>2220403</v>
          </cell>
          <cell r="G1285">
            <v>0</v>
          </cell>
        </row>
        <row r="1286">
          <cell r="F1286">
            <v>2220404</v>
          </cell>
          <cell r="G1286">
            <v>0</v>
          </cell>
        </row>
        <row r="1287">
          <cell r="F1287">
            <v>2220499</v>
          </cell>
          <cell r="G1287">
            <v>14</v>
          </cell>
        </row>
        <row r="1288">
          <cell r="F1288">
            <v>22205</v>
          </cell>
          <cell r="G1288">
            <v>0</v>
          </cell>
        </row>
        <row r="1289">
          <cell r="F1289">
            <v>2220501</v>
          </cell>
          <cell r="G1289">
            <v>0</v>
          </cell>
        </row>
        <row r="1290">
          <cell r="F1290">
            <v>2220502</v>
          </cell>
          <cell r="G1290">
            <v>0</v>
          </cell>
        </row>
        <row r="1291">
          <cell r="F1291">
            <v>2220503</v>
          </cell>
          <cell r="G1291">
            <v>0</v>
          </cell>
        </row>
        <row r="1292">
          <cell r="F1292">
            <v>2220504</v>
          </cell>
          <cell r="G1292">
            <v>0</v>
          </cell>
        </row>
        <row r="1293">
          <cell r="F1293">
            <v>2220505</v>
          </cell>
          <cell r="G1293">
            <v>0</v>
          </cell>
        </row>
        <row r="1294">
          <cell r="F1294">
            <v>2220506</v>
          </cell>
          <cell r="G1294">
            <v>0</v>
          </cell>
        </row>
        <row r="1295">
          <cell r="F1295">
            <v>2220507</v>
          </cell>
          <cell r="G1295">
            <v>0</v>
          </cell>
        </row>
        <row r="1296">
          <cell r="F1296">
            <v>2220508</v>
          </cell>
          <cell r="G1296">
            <v>0</v>
          </cell>
        </row>
        <row r="1297">
          <cell r="F1297">
            <v>2220509</v>
          </cell>
          <cell r="G1297">
            <v>0</v>
          </cell>
        </row>
        <row r="1298">
          <cell r="F1298">
            <v>2220510</v>
          </cell>
          <cell r="G1298">
            <v>0</v>
          </cell>
        </row>
        <row r="1299">
          <cell r="F1299">
            <v>2220599</v>
          </cell>
          <cell r="G1299">
            <v>0</v>
          </cell>
        </row>
        <row r="1300">
          <cell r="F1300">
            <v>227</v>
          </cell>
          <cell r="G1300">
            <v>0</v>
          </cell>
        </row>
        <row r="1301">
          <cell r="F1301">
            <v>232</v>
          </cell>
          <cell r="G1301">
            <v>1087</v>
          </cell>
        </row>
        <row r="1302">
          <cell r="F1302">
            <v>23203</v>
          </cell>
          <cell r="G1302">
            <v>1087</v>
          </cell>
        </row>
        <row r="1303">
          <cell r="F1303">
            <v>2320301</v>
          </cell>
          <cell r="G1303">
            <v>1087</v>
          </cell>
        </row>
        <row r="1304">
          <cell r="F1304">
            <v>2320302</v>
          </cell>
          <cell r="G1304">
            <v>0</v>
          </cell>
        </row>
        <row r="1305">
          <cell r="F1305">
            <v>2320303</v>
          </cell>
          <cell r="G1305">
            <v>0</v>
          </cell>
        </row>
        <row r="1306">
          <cell r="F1306">
            <v>2320304</v>
          </cell>
          <cell r="G1306">
            <v>0</v>
          </cell>
        </row>
        <row r="1307">
          <cell r="F1307">
            <v>233</v>
          </cell>
          <cell r="G1307">
            <v>0</v>
          </cell>
        </row>
        <row r="1308">
          <cell r="F1308">
            <v>23303</v>
          </cell>
          <cell r="G1308">
            <v>0</v>
          </cell>
        </row>
        <row r="1309">
          <cell r="F1309">
            <v>229</v>
          </cell>
          <cell r="G1309">
            <v>561</v>
          </cell>
        </row>
        <row r="1310">
          <cell r="F1310">
            <v>22902</v>
          </cell>
          <cell r="G1310">
            <v>0</v>
          </cell>
        </row>
        <row r="1311">
          <cell r="F1311">
            <v>22999</v>
          </cell>
          <cell r="G1311">
            <v>561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D34"/>
  <sheetViews>
    <sheetView zoomScalePageLayoutView="0" workbookViewId="0" topLeftCell="A1">
      <selection activeCell="B5" sqref="B5"/>
    </sheetView>
  </sheetViews>
  <sheetFormatPr defaultColWidth="9.125" defaultRowHeight="14.25"/>
  <cols>
    <col min="1" max="1" width="26.25390625" style="132" customWidth="1"/>
    <col min="2" max="2" width="16.125" style="132" customWidth="1"/>
    <col min="3" max="3" width="27.875" style="132" customWidth="1"/>
    <col min="4" max="4" width="12.75390625" style="132" customWidth="1"/>
    <col min="5" max="218" width="9.125" style="132" customWidth="1"/>
    <col min="219" max="16384" width="9.125" style="132" customWidth="1"/>
  </cols>
  <sheetData>
    <row r="1" ht="22.5" customHeight="1">
      <c r="A1" s="61"/>
    </row>
    <row r="2" spans="1:4" ht="38.25" customHeight="1">
      <c r="A2" s="293" t="s">
        <v>432</v>
      </c>
      <c r="B2" s="293"/>
      <c r="C2" s="293"/>
      <c r="D2" s="293"/>
    </row>
    <row r="3" spans="1:4" ht="28.5" customHeight="1">
      <c r="A3" s="294" t="s">
        <v>0</v>
      </c>
      <c r="B3" s="294"/>
      <c r="C3" s="294"/>
      <c r="D3" s="294"/>
    </row>
    <row r="4" spans="1:4" ht="24" customHeight="1">
      <c r="A4" s="55" t="s">
        <v>1</v>
      </c>
      <c r="B4" s="133" t="s">
        <v>2</v>
      </c>
      <c r="C4" s="55" t="s">
        <v>1</v>
      </c>
      <c r="D4" s="133" t="s">
        <v>3</v>
      </c>
    </row>
    <row r="5" spans="1:4" ht="26.25" customHeight="1">
      <c r="A5" s="138" t="s">
        <v>4</v>
      </c>
      <c r="B5" s="139">
        <v>76536</v>
      </c>
      <c r="C5" s="138" t="s">
        <v>5</v>
      </c>
      <c r="D5" s="140">
        <v>585574</v>
      </c>
    </row>
    <row r="6" spans="1:4" ht="26.25" customHeight="1">
      <c r="A6" s="138" t="s">
        <v>6</v>
      </c>
      <c r="B6" s="139">
        <v>305022</v>
      </c>
      <c r="C6" s="138"/>
      <c r="D6" s="140"/>
    </row>
    <row r="7" spans="1:4" ht="26.25" customHeight="1">
      <c r="A7" s="138" t="s">
        <v>433</v>
      </c>
      <c r="B7" s="139">
        <v>5674</v>
      </c>
      <c r="C7" s="138"/>
      <c r="D7" s="140"/>
    </row>
    <row r="8" spans="1:4" ht="26.25" customHeight="1">
      <c r="A8" s="138" t="s">
        <v>434</v>
      </c>
      <c r="B8" s="139">
        <v>209800</v>
      </c>
      <c r="C8" s="138"/>
      <c r="D8" s="140"/>
    </row>
    <row r="9" spans="1:4" ht="26.25" customHeight="1">
      <c r="A9" s="138" t="s">
        <v>435</v>
      </c>
      <c r="B9" s="139">
        <v>89548</v>
      </c>
      <c r="C9" s="138"/>
      <c r="D9" s="140"/>
    </row>
    <row r="10" spans="1:4" ht="26.25" customHeight="1">
      <c r="A10" s="141" t="s">
        <v>436</v>
      </c>
      <c r="B10" s="139">
        <v>7667</v>
      </c>
      <c r="C10" s="138"/>
      <c r="D10" s="140"/>
    </row>
    <row r="11" spans="1:4" ht="26.25" customHeight="1">
      <c r="A11" s="141" t="s">
        <v>437</v>
      </c>
      <c r="B11" s="139"/>
      <c r="C11" s="252" t="s">
        <v>438</v>
      </c>
      <c r="D11" s="140">
        <v>8260</v>
      </c>
    </row>
    <row r="12" spans="1:4" ht="26.25" customHeight="1">
      <c r="A12" s="138" t="s">
        <v>8</v>
      </c>
      <c r="B12" s="139">
        <v>5375</v>
      </c>
      <c r="C12" s="138" t="s">
        <v>9</v>
      </c>
      <c r="D12" s="140">
        <v>7461</v>
      </c>
    </row>
    <row r="13" spans="1:4" ht="26.25" customHeight="1">
      <c r="A13" s="138" t="s">
        <v>10</v>
      </c>
      <c r="B13" s="139">
        <v>206695</v>
      </c>
      <c r="C13" s="138" t="s">
        <v>11</v>
      </c>
      <c r="D13" s="140"/>
    </row>
    <row r="14" spans="1:4" ht="26.25" customHeight="1">
      <c r="A14" s="134"/>
      <c r="B14" s="135"/>
      <c r="C14" s="134"/>
      <c r="D14" s="135"/>
    </row>
    <row r="15" spans="1:4" ht="26.25" customHeight="1">
      <c r="A15" s="73" t="s">
        <v>12</v>
      </c>
      <c r="B15" s="136">
        <f>B5+B6+B10+B11+B12+B13</f>
        <v>601295</v>
      </c>
      <c r="C15" s="73" t="s">
        <v>13</v>
      </c>
      <c r="D15" s="136">
        <f>D5+D11+D12+D13</f>
        <v>601295</v>
      </c>
    </row>
    <row r="16" ht="19.5" customHeight="1"/>
    <row r="34" ht="15">
      <c r="D34" s="137"/>
    </row>
  </sheetData>
  <sheetProtection/>
  <mergeCells count="2">
    <mergeCell ref="A2:D2"/>
    <mergeCell ref="A3:D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15"/>
  <sheetViews>
    <sheetView zoomScalePageLayoutView="0" workbookViewId="0" topLeftCell="A1">
      <selection activeCell="C10" sqref="C10"/>
    </sheetView>
  </sheetViews>
  <sheetFormatPr defaultColWidth="8.75390625" defaultRowHeight="18.75" customHeight="1"/>
  <cols>
    <col min="1" max="1" width="38.75390625" style="74" customWidth="1"/>
    <col min="2" max="2" width="24.50390625" style="44" customWidth="1"/>
    <col min="3" max="3" width="17.25390625" style="45" customWidth="1"/>
    <col min="4" max="32" width="9.00390625" style="45" bestFit="1" customWidth="1"/>
    <col min="33" max="16384" width="8.75390625" style="45" customWidth="1"/>
  </cols>
  <sheetData>
    <row r="1" spans="1:3" s="41" customFormat="1" ht="27" customHeight="1">
      <c r="A1" s="321" t="s">
        <v>845</v>
      </c>
      <c r="B1" s="321"/>
      <c r="C1" s="321"/>
    </row>
    <row r="2" spans="1:3" ht="28.5" customHeight="1">
      <c r="A2" s="1"/>
      <c r="B2" s="2"/>
      <c r="C2" s="2" t="s">
        <v>0</v>
      </c>
    </row>
    <row r="3" spans="1:3" s="42" customFormat="1" ht="30.75" customHeight="1">
      <c r="A3" s="46" t="s">
        <v>347</v>
      </c>
      <c r="B3" s="47" t="s">
        <v>846</v>
      </c>
      <c r="C3" s="75" t="s">
        <v>847</v>
      </c>
    </row>
    <row r="4" spans="1:3" s="42" customFormat="1" ht="30.75" customHeight="1">
      <c r="A4" s="48" t="s">
        <v>348</v>
      </c>
      <c r="B4" s="76"/>
      <c r="C4" s="77"/>
    </row>
    <row r="5" spans="1:3" s="43" customFormat="1" ht="30.75" customHeight="1">
      <c r="A5" s="48" t="s">
        <v>349</v>
      </c>
      <c r="B5" s="76"/>
      <c r="C5" s="77"/>
    </row>
    <row r="6" spans="1:3" s="43" customFormat="1" ht="30.75" customHeight="1">
      <c r="A6" s="48" t="s">
        <v>350</v>
      </c>
      <c r="B6" s="76"/>
      <c r="C6" s="77"/>
    </row>
    <row r="7" spans="1:3" s="43" customFormat="1" ht="30.75" customHeight="1">
      <c r="A7" s="48" t="s">
        <v>342</v>
      </c>
      <c r="B7" s="76"/>
      <c r="C7" s="76"/>
    </row>
    <row r="8" spans="1:3" s="43" customFormat="1" ht="30.75" customHeight="1">
      <c r="A8" s="48" t="s">
        <v>343</v>
      </c>
      <c r="B8" s="76"/>
      <c r="C8" s="76"/>
    </row>
    <row r="9" spans="1:3" s="43" customFormat="1" ht="30.75" customHeight="1">
      <c r="A9" s="48" t="s">
        <v>345</v>
      </c>
      <c r="B9" s="76"/>
      <c r="C9" s="76"/>
    </row>
    <row r="10" spans="1:3" s="43" customFormat="1" ht="30.75" customHeight="1">
      <c r="A10" s="48" t="s">
        <v>351</v>
      </c>
      <c r="B10" s="81">
        <v>18738</v>
      </c>
      <c r="C10" s="77">
        <v>56100</v>
      </c>
    </row>
    <row r="11" spans="1:3" s="43" customFormat="1" ht="30.75" customHeight="1">
      <c r="A11" s="48" t="s">
        <v>339</v>
      </c>
      <c r="B11" s="76"/>
      <c r="C11" s="76"/>
    </row>
    <row r="12" spans="1:3" s="43" customFormat="1" ht="30.75" customHeight="1">
      <c r="A12" s="48" t="s">
        <v>340</v>
      </c>
      <c r="B12" s="78"/>
      <c r="C12" s="76"/>
    </row>
    <row r="13" spans="1:3" s="43" customFormat="1" ht="30.75" customHeight="1">
      <c r="A13" s="48" t="s">
        <v>344</v>
      </c>
      <c r="B13" s="79"/>
      <c r="C13" s="76"/>
    </row>
    <row r="14" spans="1:3" s="43" customFormat="1" ht="30.75" customHeight="1">
      <c r="A14" s="48" t="s">
        <v>341</v>
      </c>
      <c r="B14" s="79"/>
      <c r="C14" s="76"/>
    </row>
    <row r="15" s="43" customFormat="1" ht="18.75" customHeight="1">
      <c r="A15" s="80"/>
    </row>
  </sheetData>
  <sheetProtection/>
  <mergeCells count="1">
    <mergeCell ref="A1:C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B54" sqref="B54"/>
    </sheetView>
  </sheetViews>
  <sheetFormatPr defaultColWidth="9.00390625" defaultRowHeight="14.25"/>
  <cols>
    <col min="1" max="1" width="42.625" style="62" customWidth="1"/>
    <col min="2" max="2" width="12.00390625" style="62" customWidth="1"/>
    <col min="3" max="3" width="10.50390625" style="62" customWidth="1"/>
    <col min="4" max="4" width="13.875" style="62" customWidth="1"/>
    <col min="5" max="5" width="50.625" style="62" customWidth="1"/>
    <col min="6" max="6" width="12.875" style="62" customWidth="1"/>
    <col min="7" max="7" width="10.875" style="62" customWidth="1"/>
    <col min="8" max="8" width="13.75390625" style="62" customWidth="1"/>
    <col min="9" max="16384" width="9.00390625" style="62" customWidth="1"/>
  </cols>
  <sheetData>
    <row r="1" spans="1:8" ht="32.25" customHeight="1">
      <c r="A1" s="322" t="s">
        <v>614</v>
      </c>
      <c r="B1" s="322"/>
      <c r="C1" s="322"/>
      <c r="D1" s="322"/>
      <c r="E1" s="322"/>
      <c r="F1" s="322"/>
      <c r="G1" s="322"/>
      <c r="H1" s="322"/>
    </row>
    <row r="2" spans="1:8" ht="18" customHeight="1">
      <c r="A2" s="165"/>
      <c r="H2" s="52" t="s">
        <v>0</v>
      </c>
    </row>
    <row r="3" spans="1:8" ht="31.5" customHeight="1">
      <c r="A3" s="323" t="s">
        <v>615</v>
      </c>
      <c r="B3" s="324"/>
      <c r="C3" s="324"/>
      <c r="D3" s="325"/>
      <c r="E3" s="323" t="s">
        <v>616</v>
      </c>
      <c r="F3" s="324"/>
      <c r="G3" s="324"/>
      <c r="H3" s="325"/>
    </row>
    <row r="4" spans="1:8" ht="35.25" customHeight="1">
      <c r="A4" s="166" t="s">
        <v>617</v>
      </c>
      <c r="B4" s="12" t="s">
        <v>618</v>
      </c>
      <c r="C4" s="166" t="s">
        <v>619</v>
      </c>
      <c r="D4" s="12" t="s">
        <v>620</v>
      </c>
      <c r="E4" s="166" t="s">
        <v>617</v>
      </c>
      <c r="F4" s="12" t="s">
        <v>618</v>
      </c>
      <c r="G4" s="166" t="s">
        <v>619</v>
      </c>
      <c r="H4" s="12" t="s">
        <v>620</v>
      </c>
    </row>
    <row r="5" spans="1:8" s="168" customFormat="1" ht="19.5" customHeight="1">
      <c r="A5" s="167" t="s">
        <v>621</v>
      </c>
      <c r="B5" s="152"/>
      <c r="C5" s="152"/>
      <c r="D5" s="152">
        <f aca="true" t="shared" si="0" ref="D5:D21">IF(B5=0,"",ROUND(C5/B5*100,1))</f>
      </c>
      <c r="E5" s="169" t="s">
        <v>1430</v>
      </c>
      <c r="F5" s="152">
        <f>SUM(F6:F8)</f>
        <v>35</v>
      </c>
      <c r="G5" s="152">
        <f>SUM(G6:G8)</f>
        <v>5</v>
      </c>
      <c r="H5" s="152">
        <f aca="true" t="shared" si="1" ref="H5:H50">IF(F5=0,"",ROUND(G5/F5*100,1))</f>
        <v>14.3</v>
      </c>
    </row>
    <row r="6" spans="1:8" s="168" customFormat="1" ht="19.5" customHeight="1">
      <c r="A6" s="167" t="s">
        <v>623</v>
      </c>
      <c r="B6" s="152"/>
      <c r="C6" s="152"/>
      <c r="D6" s="152">
        <f t="shared" si="0"/>
      </c>
      <c r="E6" s="169" t="s">
        <v>1428</v>
      </c>
      <c r="F6" s="152"/>
      <c r="G6" s="152"/>
      <c r="H6" s="152">
        <f t="shared" si="1"/>
      </c>
    </row>
    <row r="7" spans="1:8" s="168" customFormat="1" ht="19.5" customHeight="1">
      <c r="A7" s="167" t="s">
        <v>625</v>
      </c>
      <c r="B7" s="152"/>
      <c r="C7" s="152"/>
      <c r="D7" s="152">
        <f t="shared" si="0"/>
      </c>
      <c r="E7" s="169" t="s">
        <v>1429</v>
      </c>
      <c r="F7" s="152"/>
      <c r="G7" s="152">
        <v>5</v>
      </c>
      <c r="H7" s="152">
        <f t="shared" si="1"/>
      </c>
    </row>
    <row r="8" spans="1:8" s="168" customFormat="1" ht="19.5" customHeight="1">
      <c r="A8" s="170" t="s">
        <v>627</v>
      </c>
      <c r="B8" s="152"/>
      <c r="C8" s="152"/>
      <c r="D8" s="152">
        <f t="shared" si="0"/>
      </c>
      <c r="E8" s="254" t="s">
        <v>628</v>
      </c>
      <c r="F8" s="152">
        <v>35</v>
      </c>
      <c r="G8" s="152"/>
      <c r="H8" s="152">
        <f t="shared" si="1"/>
        <v>0</v>
      </c>
    </row>
    <row r="9" spans="1:8" s="168" customFormat="1" ht="19.5" customHeight="1">
      <c r="A9" s="167" t="s">
        <v>629</v>
      </c>
      <c r="B9" s="152">
        <v>2072</v>
      </c>
      <c r="C9" s="152"/>
      <c r="D9" s="152">
        <f t="shared" si="0"/>
        <v>0</v>
      </c>
      <c r="E9" s="254" t="s">
        <v>1391</v>
      </c>
      <c r="F9" s="152">
        <f>SUM(F10:F12)</f>
        <v>665</v>
      </c>
      <c r="G9" s="152">
        <f>SUM(G10:G12)</f>
        <v>357</v>
      </c>
      <c r="H9" s="152">
        <f t="shared" si="1"/>
        <v>53.7</v>
      </c>
    </row>
    <row r="10" spans="1:8" s="168" customFormat="1" ht="19.5" customHeight="1">
      <c r="A10" s="167" t="s">
        <v>630</v>
      </c>
      <c r="B10" s="152">
        <v>776</v>
      </c>
      <c r="C10" s="152"/>
      <c r="D10" s="152">
        <f t="shared" si="0"/>
        <v>0</v>
      </c>
      <c r="E10" s="254" t="s">
        <v>1392</v>
      </c>
      <c r="F10" s="152">
        <v>255</v>
      </c>
      <c r="G10" s="152">
        <v>357</v>
      </c>
      <c r="H10" s="152">
        <f t="shared" si="1"/>
        <v>140</v>
      </c>
    </row>
    <row r="11" spans="1:8" s="168" customFormat="1" ht="19.5" customHeight="1">
      <c r="A11" s="167" t="s">
        <v>631</v>
      </c>
      <c r="B11" s="152">
        <v>65048</v>
      </c>
      <c r="C11" s="172">
        <v>245738</v>
      </c>
      <c r="D11" s="152">
        <f t="shared" si="0"/>
        <v>377.8</v>
      </c>
      <c r="E11" s="254" t="s">
        <v>632</v>
      </c>
      <c r="F11" s="152">
        <v>410</v>
      </c>
      <c r="G11" s="152"/>
      <c r="H11" s="152">
        <f t="shared" si="1"/>
        <v>0</v>
      </c>
    </row>
    <row r="12" spans="1:8" s="168" customFormat="1" ht="19.5" customHeight="1">
      <c r="A12" s="167" t="s">
        <v>633</v>
      </c>
      <c r="B12" s="152"/>
      <c r="C12" s="152"/>
      <c r="D12" s="152">
        <f t="shared" si="0"/>
      </c>
      <c r="E12" s="254" t="s">
        <v>634</v>
      </c>
      <c r="F12" s="152"/>
      <c r="G12" s="152"/>
      <c r="H12" s="152">
        <f t="shared" si="1"/>
      </c>
    </row>
    <row r="13" spans="1:8" s="168" customFormat="1" ht="19.5" customHeight="1">
      <c r="A13" s="167" t="s">
        <v>635</v>
      </c>
      <c r="B13" s="152"/>
      <c r="C13" s="152"/>
      <c r="D13" s="152">
        <f t="shared" si="0"/>
      </c>
      <c r="E13" s="167" t="s">
        <v>636</v>
      </c>
      <c r="F13" s="152">
        <f>SUM(F14:F15)</f>
        <v>0</v>
      </c>
      <c r="G13" s="152">
        <f>SUM(G14:G15)</f>
        <v>0</v>
      </c>
      <c r="H13" s="152">
        <f t="shared" si="1"/>
      </c>
    </row>
    <row r="14" spans="1:8" s="168" customFormat="1" ht="19.5" customHeight="1">
      <c r="A14" s="167" t="s">
        <v>637</v>
      </c>
      <c r="B14" s="152">
        <v>1687</v>
      </c>
      <c r="C14" s="152"/>
      <c r="D14" s="152">
        <f t="shared" si="0"/>
        <v>0</v>
      </c>
      <c r="E14" s="167" t="s">
        <v>638</v>
      </c>
      <c r="F14" s="152"/>
      <c r="G14" s="152"/>
      <c r="H14" s="152">
        <f t="shared" si="1"/>
      </c>
    </row>
    <row r="15" spans="1:8" s="168" customFormat="1" ht="19.5" customHeight="1">
      <c r="A15" s="167" t="s">
        <v>639</v>
      </c>
      <c r="B15" s="152"/>
      <c r="C15" s="152"/>
      <c r="D15" s="152">
        <f t="shared" si="0"/>
      </c>
      <c r="E15" s="167" t="s">
        <v>640</v>
      </c>
      <c r="F15" s="152"/>
      <c r="G15" s="152"/>
      <c r="H15" s="152">
        <f t="shared" si="1"/>
      </c>
    </row>
    <row r="16" spans="1:8" s="168" customFormat="1" ht="19.5" customHeight="1">
      <c r="A16" s="167" t="s">
        <v>641</v>
      </c>
      <c r="B16" s="152"/>
      <c r="C16" s="152"/>
      <c r="D16" s="152">
        <f t="shared" si="0"/>
      </c>
      <c r="E16" s="255" t="s">
        <v>1393</v>
      </c>
      <c r="F16" s="152">
        <f>SUM(F17:F25)</f>
        <v>90710</v>
      </c>
      <c r="G16" s="152">
        <f>SUM(G17:G25)</f>
        <v>34809</v>
      </c>
      <c r="H16" s="152">
        <f t="shared" si="1"/>
        <v>38.4</v>
      </c>
    </row>
    <row r="17" spans="1:8" s="168" customFormat="1" ht="19.5" customHeight="1">
      <c r="A17" s="167" t="s">
        <v>642</v>
      </c>
      <c r="B17" s="152"/>
      <c r="C17" s="152"/>
      <c r="D17" s="152">
        <f t="shared" si="0"/>
      </c>
      <c r="E17" s="255" t="s">
        <v>1394</v>
      </c>
      <c r="F17" s="152">
        <v>90710</v>
      </c>
      <c r="G17" s="152">
        <v>33122</v>
      </c>
      <c r="H17" s="152">
        <f t="shared" si="1"/>
        <v>36.5</v>
      </c>
    </row>
    <row r="18" spans="1:8" s="168" customFormat="1" ht="19.5" customHeight="1">
      <c r="A18" s="167" t="s">
        <v>643</v>
      </c>
      <c r="B18" s="152"/>
      <c r="C18" s="152"/>
      <c r="D18" s="152">
        <f t="shared" si="0"/>
      </c>
      <c r="E18" s="167" t="s">
        <v>361</v>
      </c>
      <c r="F18" s="152"/>
      <c r="G18" s="152"/>
      <c r="H18" s="152">
        <f t="shared" si="1"/>
      </c>
    </row>
    <row r="19" spans="1:8" s="168" customFormat="1" ht="19.5" customHeight="1">
      <c r="A19" s="167" t="s">
        <v>644</v>
      </c>
      <c r="B19" s="152"/>
      <c r="C19" s="152"/>
      <c r="D19" s="152">
        <f t="shared" si="0"/>
      </c>
      <c r="E19" s="167" t="s">
        <v>715</v>
      </c>
      <c r="F19" s="152"/>
      <c r="G19" s="152"/>
      <c r="H19" s="152">
        <f t="shared" si="1"/>
      </c>
    </row>
    <row r="20" spans="1:8" s="168" customFormat="1" ht="19.5" customHeight="1">
      <c r="A20" s="57" t="s">
        <v>646</v>
      </c>
      <c r="B20" s="65"/>
      <c r="C20" s="65"/>
      <c r="D20" s="152">
        <f t="shared" si="0"/>
      </c>
      <c r="E20" s="167" t="s">
        <v>647</v>
      </c>
      <c r="F20" s="152"/>
      <c r="G20" s="152">
        <v>1687</v>
      </c>
      <c r="H20" s="152">
        <f t="shared" si="1"/>
      </c>
    </row>
    <row r="21" spans="1:8" s="168" customFormat="1" ht="19.5" customHeight="1">
      <c r="A21" s="57" t="s">
        <v>648</v>
      </c>
      <c r="B21" s="65"/>
      <c r="C21" s="65"/>
      <c r="D21" s="152">
        <f t="shared" si="0"/>
      </c>
      <c r="E21" s="167" t="s">
        <v>718</v>
      </c>
      <c r="F21" s="152"/>
      <c r="G21" s="152"/>
      <c r="H21" s="152">
        <f t="shared" si="1"/>
      </c>
    </row>
    <row r="22" spans="1:8" ht="19.5" customHeight="1">
      <c r="A22" s="174"/>
      <c r="B22" s="65"/>
      <c r="C22" s="65"/>
      <c r="D22" s="65"/>
      <c r="E22" s="167" t="s">
        <v>650</v>
      </c>
      <c r="F22" s="152"/>
      <c r="G22" s="152"/>
      <c r="H22" s="152">
        <f t="shared" si="1"/>
      </c>
    </row>
    <row r="23" spans="1:8" ht="19.5" customHeight="1">
      <c r="A23" s="57"/>
      <c r="B23" s="65"/>
      <c r="C23" s="65"/>
      <c r="D23" s="65"/>
      <c r="E23" s="167" t="s">
        <v>651</v>
      </c>
      <c r="F23" s="152"/>
      <c r="G23" s="152"/>
      <c r="H23" s="152">
        <f t="shared" si="1"/>
      </c>
    </row>
    <row r="24" spans="1:8" ht="19.5" customHeight="1">
      <c r="A24" s="65"/>
      <c r="B24" s="65"/>
      <c r="C24" s="65"/>
      <c r="D24" s="65"/>
      <c r="E24" s="167" t="s">
        <v>652</v>
      </c>
      <c r="F24" s="152"/>
      <c r="G24" s="152"/>
      <c r="H24" s="152">
        <f t="shared" si="1"/>
      </c>
    </row>
    <row r="25" spans="1:8" ht="19.5" customHeight="1">
      <c r="A25" s="65"/>
      <c r="B25" s="65"/>
      <c r="C25" s="65"/>
      <c r="D25" s="65"/>
      <c r="E25" s="167" t="s">
        <v>653</v>
      </c>
      <c r="F25" s="152"/>
      <c r="G25" s="152"/>
      <c r="H25" s="152">
        <f t="shared" si="1"/>
      </c>
    </row>
    <row r="26" spans="1:8" ht="19.5" customHeight="1">
      <c r="A26" s="58"/>
      <c r="B26" s="65"/>
      <c r="C26" s="65"/>
      <c r="D26" s="65"/>
      <c r="E26" s="167" t="s">
        <v>1395</v>
      </c>
      <c r="F26" s="152">
        <f>SUM(F27:F31)</f>
        <v>14</v>
      </c>
      <c r="G26" s="152">
        <f>SUM(G27:G31)</f>
        <v>36</v>
      </c>
      <c r="H26" s="152">
        <f t="shared" si="1"/>
        <v>257.1</v>
      </c>
    </row>
    <row r="27" spans="1:8" ht="19.5" customHeight="1">
      <c r="A27" s="58"/>
      <c r="B27" s="65"/>
      <c r="C27" s="65"/>
      <c r="D27" s="65"/>
      <c r="E27" s="167" t="s">
        <v>654</v>
      </c>
      <c r="F27" s="152">
        <v>14</v>
      </c>
      <c r="G27" s="152">
        <v>36</v>
      </c>
      <c r="H27" s="152">
        <f t="shared" si="1"/>
        <v>257.1</v>
      </c>
    </row>
    <row r="28" spans="1:8" ht="19.5" customHeight="1">
      <c r="A28" s="58"/>
      <c r="B28" s="65"/>
      <c r="C28" s="65"/>
      <c r="D28" s="65"/>
      <c r="E28" s="59" t="s">
        <v>363</v>
      </c>
      <c r="F28" s="152"/>
      <c r="G28" s="152"/>
      <c r="H28" s="152">
        <f t="shared" si="1"/>
      </c>
    </row>
    <row r="29" spans="1:8" ht="19.5" customHeight="1">
      <c r="A29" s="58"/>
      <c r="B29" s="65"/>
      <c r="C29" s="65"/>
      <c r="D29" s="65"/>
      <c r="E29" s="59" t="s">
        <v>655</v>
      </c>
      <c r="F29" s="152"/>
      <c r="G29" s="152"/>
      <c r="H29" s="152">
        <f t="shared" si="1"/>
      </c>
    </row>
    <row r="30" spans="1:8" ht="19.5" customHeight="1">
      <c r="A30" s="58"/>
      <c r="B30" s="65"/>
      <c r="C30" s="65"/>
      <c r="D30" s="65"/>
      <c r="E30" s="262" t="s">
        <v>656</v>
      </c>
      <c r="F30" s="152"/>
      <c r="G30" s="152"/>
      <c r="H30" s="152">
        <f t="shared" si="1"/>
      </c>
    </row>
    <row r="31" spans="1:8" ht="19.5" customHeight="1">
      <c r="A31" s="58"/>
      <c r="B31" s="65"/>
      <c r="C31" s="65"/>
      <c r="D31" s="65"/>
      <c r="E31" s="262" t="s">
        <v>657</v>
      </c>
      <c r="F31" s="152"/>
      <c r="G31" s="152"/>
      <c r="H31" s="152">
        <f t="shared" si="1"/>
      </c>
    </row>
    <row r="32" spans="1:8" ht="19.5" customHeight="1">
      <c r="A32" s="58"/>
      <c r="B32" s="65"/>
      <c r="C32" s="65"/>
      <c r="D32" s="65"/>
      <c r="E32" s="58" t="s">
        <v>1396</v>
      </c>
      <c r="F32" s="152">
        <f>SUM(F33:F42)</f>
        <v>2500</v>
      </c>
      <c r="G32" s="152">
        <f>SUM(G33:G42)</f>
        <v>0</v>
      </c>
      <c r="H32" s="152">
        <f t="shared" si="1"/>
        <v>0</v>
      </c>
    </row>
    <row r="33" spans="1:8" ht="19.5" customHeight="1">
      <c r="A33" s="58"/>
      <c r="B33" s="65"/>
      <c r="C33" s="65"/>
      <c r="D33" s="65"/>
      <c r="E33" s="59" t="s">
        <v>658</v>
      </c>
      <c r="F33" s="152"/>
      <c r="G33" s="152"/>
      <c r="H33" s="152">
        <f t="shared" si="1"/>
      </c>
    </row>
    <row r="34" spans="1:8" ht="19.5" customHeight="1">
      <c r="A34" s="58"/>
      <c r="B34" s="65"/>
      <c r="C34" s="65"/>
      <c r="D34" s="65"/>
      <c r="E34" s="59" t="s">
        <v>659</v>
      </c>
      <c r="F34" s="152"/>
      <c r="G34" s="152"/>
      <c r="H34" s="152">
        <f t="shared" si="1"/>
      </c>
    </row>
    <row r="35" spans="1:8" ht="19.5" customHeight="1">
      <c r="A35" s="58"/>
      <c r="B35" s="65"/>
      <c r="C35" s="65"/>
      <c r="D35" s="65"/>
      <c r="E35" s="59" t="s">
        <v>660</v>
      </c>
      <c r="F35" s="152"/>
      <c r="G35" s="152"/>
      <c r="H35" s="152">
        <f t="shared" si="1"/>
      </c>
    </row>
    <row r="36" spans="1:8" s="61" customFormat="1" ht="19.5" customHeight="1">
      <c r="A36" s="58"/>
      <c r="B36" s="65"/>
      <c r="C36" s="65"/>
      <c r="D36" s="65"/>
      <c r="E36" s="59" t="s">
        <v>365</v>
      </c>
      <c r="F36" s="152"/>
      <c r="G36" s="152"/>
      <c r="H36" s="152">
        <f t="shared" si="1"/>
      </c>
    </row>
    <row r="37" spans="1:8" ht="19.5" customHeight="1">
      <c r="A37" s="58"/>
      <c r="B37" s="65"/>
      <c r="C37" s="65"/>
      <c r="D37" s="65"/>
      <c r="E37" s="59" t="s">
        <v>366</v>
      </c>
      <c r="F37" s="152"/>
      <c r="G37" s="152"/>
      <c r="H37" s="152">
        <f t="shared" si="1"/>
      </c>
    </row>
    <row r="38" spans="1:8" ht="19.5" customHeight="1">
      <c r="A38" s="57"/>
      <c r="B38" s="65"/>
      <c r="C38" s="65"/>
      <c r="D38" s="65"/>
      <c r="E38" s="59" t="s">
        <v>367</v>
      </c>
      <c r="F38" s="152"/>
      <c r="G38" s="152"/>
      <c r="H38" s="152">
        <f t="shared" si="1"/>
      </c>
    </row>
    <row r="39" spans="1:8" ht="19.5" customHeight="1">
      <c r="A39" s="57"/>
      <c r="B39" s="65"/>
      <c r="C39" s="65"/>
      <c r="D39" s="65"/>
      <c r="E39" s="59" t="s">
        <v>661</v>
      </c>
      <c r="F39" s="152"/>
      <c r="G39" s="152"/>
      <c r="H39" s="152">
        <f t="shared" si="1"/>
      </c>
    </row>
    <row r="40" spans="1:8" ht="19.5" customHeight="1">
      <c r="A40" s="57"/>
      <c r="B40" s="65"/>
      <c r="C40" s="65"/>
      <c r="D40" s="65"/>
      <c r="E40" s="59" t="s">
        <v>662</v>
      </c>
      <c r="F40" s="152"/>
      <c r="G40" s="152"/>
      <c r="H40" s="152">
        <f t="shared" si="1"/>
      </c>
    </row>
    <row r="41" spans="1:8" ht="19.5" customHeight="1">
      <c r="A41" s="57"/>
      <c r="B41" s="20"/>
      <c r="C41" s="20"/>
      <c r="D41" s="20"/>
      <c r="E41" s="59" t="s">
        <v>663</v>
      </c>
      <c r="F41" s="152">
        <v>2500</v>
      </c>
      <c r="G41" s="152"/>
      <c r="H41" s="152">
        <f t="shared" si="1"/>
        <v>0</v>
      </c>
    </row>
    <row r="42" spans="1:8" ht="19.5" customHeight="1">
      <c r="A42" s="57"/>
      <c r="B42" s="20"/>
      <c r="C42" s="20"/>
      <c r="D42" s="20"/>
      <c r="E42" s="59" t="s">
        <v>664</v>
      </c>
      <c r="F42" s="152"/>
      <c r="G42" s="152"/>
      <c r="H42" s="152">
        <f t="shared" si="1"/>
      </c>
    </row>
    <row r="43" spans="1:8" ht="19.5" customHeight="1">
      <c r="A43" s="57"/>
      <c r="B43" s="20"/>
      <c r="C43" s="20"/>
      <c r="D43" s="20"/>
      <c r="E43" s="58" t="s">
        <v>368</v>
      </c>
      <c r="F43" s="152">
        <f>SUM(F44)</f>
        <v>0</v>
      </c>
      <c r="G43" s="152">
        <f>SUM(G44)</f>
        <v>0</v>
      </c>
      <c r="H43" s="152">
        <f t="shared" si="1"/>
      </c>
    </row>
    <row r="44" spans="1:8" ht="19.5" customHeight="1">
      <c r="A44" s="57"/>
      <c r="B44" s="20"/>
      <c r="C44" s="20"/>
      <c r="D44" s="20"/>
      <c r="E44" s="59" t="s">
        <v>369</v>
      </c>
      <c r="F44" s="152"/>
      <c r="G44" s="152"/>
      <c r="H44" s="152">
        <f t="shared" si="1"/>
      </c>
    </row>
    <row r="45" spans="1:8" ht="19.5" customHeight="1">
      <c r="A45" s="57"/>
      <c r="B45" s="20"/>
      <c r="C45" s="20"/>
      <c r="D45" s="20"/>
      <c r="E45" s="58" t="s">
        <v>1397</v>
      </c>
      <c r="F45" s="152">
        <f>SUM(F46:F48)</f>
        <v>804</v>
      </c>
      <c r="G45" s="152">
        <f>SUM(G46:G48)</f>
        <v>1847</v>
      </c>
      <c r="H45" s="152">
        <f t="shared" si="1"/>
        <v>229.7</v>
      </c>
    </row>
    <row r="46" spans="1:8" ht="19.5" customHeight="1">
      <c r="A46" s="73"/>
      <c r="B46" s="20"/>
      <c r="C46" s="20"/>
      <c r="D46" s="20"/>
      <c r="E46" s="59" t="s">
        <v>371</v>
      </c>
      <c r="F46" s="152"/>
      <c r="G46" s="152"/>
      <c r="H46" s="152">
        <f t="shared" si="1"/>
      </c>
    </row>
    <row r="47" spans="1:8" ht="19.5" customHeight="1">
      <c r="A47" s="73"/>
      <c r="B47" s="20"/>
      <c r="C47" s="20"/>
      <c r="D47" s="20"/>
      <c r="E47" s="59" t="s">
        <v>372</v>
      </c>
      <c r="F47" s="152"/>
      <c r="G47" s="152"/>
      <c r="H47" s="152">
        <f t="shared" si="1"/>
      </c>
    </row>
    <row r="48" spans="1:8" ht="19.5" customHeight="1">
      <c r="A48" s="73"/>
      <c r="B48" s="20"/>
      <c r="C48" s="20"/>
      <c r="D48" s="20"/>
      <c r="E48" s="59" t="s">
        <v>665</v>
      </c>
      <c r="F48" s="152">
        <v>804</v>
      </c>
      <c r="G48" s="152">
        <v>1847</v>
      </c>
      <c r="H48" s="152">
        <f t="shared" si="1"/>
        <v>229.7</v>
      </c>
    </row>
    <row r="49" spans="1:8" ht="19.5" customHeight="1">
      <c r="A49" s="73"/>
      <c r="B49" s="20"/>
      <c r="C49" s="20"/>
      <c r="D49" s="20"/>
      <c r="E49" s="58" t="s">
        <v>1398</v>
      </c>
      <c r="F49" s="152">
        <v>2399</v>
      </c>
      <c r="G49" s="152">
        <v>4640</v>
      </c>
      <c r="H49" s="152">
        <f t="shared" si="1"/>
        <v>193.4</v>
      </c>
    </row>
    <row r="50" spans="1:8" ht="19.5" customHeight="1">
      <c r="A50" s="73"/>
      <c r="B50" s="20"/>
      <c r="C50" s="20"/>
      <c r="D50" s="20"/>
      <c r="E50" s="58" t="s">
        <v>666</v>
      </c>
      <c r="F50" s="152"/>
      <c r="G50" s="152"/>
      <c r="H50" s="152">
        <f t="shared" si="1"/>
      </c>
    </row>
    <row r="51" spans="1:8" ht="19.5" customHeight="1">
      <c r="A51" s="73" t="s">
        <v>354</v>
      </c>
      <c r="B51" s="73">
        <f>SUM(B5:B21)</f>
        <v>69583</v>
      </c>
      <c r="C51" s="73">
        <f>SUM(C5:C21)</f>
        <v>245738</v>
      </c>
      <c r="D51" s="73">
        <f aca="true" t="shared" si="2" ref="D51:D64">IF(B51=0,"",ROUND(C51/B51*100,1))</f>
        <v>353.2</v>
      </c>
      <c r="E51" s="73" t="s">
        <v>667</v>
      </c>
      <c r="F51" s="73">
        <f>SUM(F5,F9,F13,F16,F26,F32,F43,F45,F49:F50)</f>
        <v>97127</v>
      </c>
      <c r="G51" s="73">
        <f>SUM(G5,G9,G13,G16,G26,G32,G43,G45,G49:G50)</f>
        <v>41694</v>
      </c>
      <c r="H51" s="73">
        <f aca="true" t="shared" si="3" ref="H51:H61">IF(F51=0,"",ROUND(G51/F51*100,1))</f>
        <v>42.9</v>
      </c>
    </row>
    <row r="52" spans="1:8" ht="19.5" customHeight="1">
      <c r="A52" s="177" t="s">
        <v>668</v>
      </c>
      <c r="B52" s="152">
        <f>SUM(B53,B56:B57,B61:B62)</f>
        <v>70629</v>
      </c>
      <c r="C52" s="152">
        <f>SUM(C53,C56:C57,C61:C62)</f>
        <v>4531</v>
      </c>
      <c r="D52" s="152">
        <f t="shared" si="2"/>
        <v>6.4</v>
      </c>
      <c r="E52" s="152" t="s">
        <v>669</v>
      </c>
      <c r="F52" s="152">
        <f>SUM(F53,F56:F58,F61)</f>
        <v>43085</v>
      </c>
      <c r="G52" s="152">
        <f>SUM(G53,G56:G58,G61)</f>
        <v>208575</v>
      </c>
      <c r="H52" s="152">
        <f t="shared" si="3"/>
        <v>484.1</v>
      </c>
    </row>
    <row r="53" spans="1:8" ht="19.5" customHeight="1">
      <c r="A53" s="65" t="s">
        <v>670</v>
      </c>
      <c r="B53" s="152">
        <f>SUM(B54:B55)</f>
        <v>4178</v>
      </c>
      <c r="C53" s="152">
        <f>SUM(C54:C55)</f>
        <v>0</v>
      </c>
      <c r="D53" s="152">
        <f t="shared" si="2"/>
        <v>0</v>
      </c>
      <c r="E53" s="152" t="s">
        <v>671</v>
      </c>
      <c r="F53" s="152">
        <f>SUM(F54:F55)</f>
        <v>69</v>
      </c>
      <c r="G53" s="152">
        <f>SUM(G54:G55)</f>
        <v>0</v>
      </c>
      <c r="H53" s="152">
        <f t="shared" si="3"/>
        <v>0</v>
      </c>
    </row>
    <row r="54" spans="1:8" ht="19.5" customHeight="1">
      <c r="A54" s="65" t="s">
        <v>672</v>
      </c>
      <c r="B54" s="152">
        <v>4178</v>
      </c>
      <c r="C54" s="152"/>
      <c r="D54" s="152">
        <f t="shared" si="2"/>
        <v>0</v>
      </c>
      <c r="E54" s="152" t="s">
        <v>673</v>
      </c>
      <c r="F54" s="152"/>
      <c r="G54" s="152"/>
      <c r="H54" s="152">
        <f t="shared" si="3"/>
      </c>
    </row>
    <row r="55" spans="1:8" ht="19.5" customHeight="1">
      <c r="A55" s="65" t="s">
        <v>674</v>
      </c>
      <c r="B55" s="152"/>
      <c r="C55" s="152"/>
      <c r="D55" s="152">
        <f t="shared" si="2"/>
      </c>
      <c r="E55" s="152" t="s">
        <v>675</v>
      </c>
      <c r="F55" s="152">
        <v>69</v>
      </c>
      <c r="G55" s="152"/>
      <c r="H55" s="152">
        <f t="shared" si="3"/>
        <v>0</v>
      </c>
    </row>
    <row r="56" spans="1:8" ht="19.5" customHeight="1">
      <c r="A56" s="65" t="s">
        <v>676</v>
      </c>
      <c r="B56" s="152">
        <v>3545</v>
      </c>
      <c r="C56" s="152">
        <v>4531</v>
      </c>
      <c r="D56" s="152">
        <f t="shared" si="2"/>
        <v>127.8</v>
      </c>
      <c r="E56" s="152" t="s">
        <v>677</v>
      </c>
      <c r="F56" s="152">
        <v>38145</v>
      </c>
      <c r="G56" s="152">
        <v>206695</v>
      </c>
      <c r="H56" s="152">
        <f t="shared" si="3"/>
        <v>541.9</v>
      </c>
    </row>
    <row r="57" spans="1:8" ht="19.5" customHeight="1">
      <c r="A57" s="65" t="s">
        <v>678</v>
      </c>
      <c r="B57" s="152"/>
      <c r="C57" s="152"/>
      <c r="D57" s="152">
        <f t="shared" si="2"/>
      </c>
      <c r="E57" s="152" t="s">
        <v>679</v>
      </c>
      <c r="F57" s="152">
        <v>4531</v>
      </c>
      <c r="G57" s="152"/>
      <c r="H57" s="152">
        <f t="shared" si="3"/>
        <v>0</v>
      </c>
    </row>
    <row r="58" spans="1:8" ht="19.5" customHeight="1">
      <c r="A58" s="65" t="s">
        <v>680</v>
      </c>
      <c r="B58" s="152"/>
      <c r="C58" s="152"/>
      <c r="D58" s="152">
        <f t="shared" si="2"/>
      </c>
      <c r="E58" s="152" t="s">
        <v>681</v>
      </c>
      <c r="F58" s="152">
        <f>SUM(F59:F60)</f>
        <v>340</v>
      </c>
      <c r="G58" s="152">
        <f>SUM(G59:G60)</f>
        <v>1880</v>
      </c>
      <c r="H58" s="152">
        <f t="shared" si="3"/>
        <v>552.9</v>
      </c>
    </row>
    <row r="59" spans="1:8" ht="19.5" customHeight="1">
      <c r="A59" s="65"/>
      <c r="B59" s="152"/>
      <c r="C59" s="152"/>
      <c r="D59" s="152"/>
      <c r="E59" s="152" t="s">
        <v>682</v>
      </c>
      <c r="F59" s="152">
        <v>340</v>
      </c>
      <c r="G59" s="152">
        <v>1880</v>
      </c>
      <c r="H59" s="152">
        <f t="shared" si="3"/>
        <v>552.9</v>
      </c>
    </row>
    <row r="60" spans="1:8" ht="19.5" customHeight="1">
      <c r="A60" s="65"/>
      <c r="B60" s="152"/>
      <c r="C60" s="152"/>
      <c r="D60" s="152"/>
      <c r="E60" s="152" t="s">
        <v>683</v>
      </c>
      <c r="F60" s="152"/>
      <c r="G60" s="152"/>
      <c r="H60" s="152">
        <f t="shared" si="3"/>
      </c>
    </row>
    <row r="61" spans="1:8" ht="19.5" customHeight="1">
      <c r="A61" s="178" t="s">
        <v>684</v>
      </c>
      <c r="B61" s="152">
        <v>62906</v>
      </c>
      <c r="C61" s="152"/>
      <c r="D61" s="152">
        <f t="shared" si="2"/>
        <v>0</v>
      </c>
      <c r="E61" s="152" t="s">
        <v>685</v>
      </c>
      <c r="F61" s="152"/>
      <c r="G61" s="152"/>
      <c r="H61" s="152">
        <f t="shared" si="3"/>
      </c>
    </row>
    <row r="62" spans="1:8" ht="19.5" customHeight="1">
      <c r="A62" s="178" t="s">
        <v>686</v>
      </c>
      <c r="B62" s="152"/>
      <c r="C62" s="152"/>
      <c r="D62" s="152">
        <f t="shared" si="2"/>
      </c>
      <c r="E62" s="152"/>
      <c r="F62" s="152"/>
      <c r="G62" s="152"/>
      <c r="H62" s="152"/>
    </row>
    <row r="63" spans="1:8" ht="19.5" customHeight="1">
      <c r="A63" s="178"/>
      <c r="B63" s="152"/>
      <c r="C63" s="152"/>
      <c r="D63" s="152"/>
      <c r="E63" s="152"/>
      <c r="F63" s="152"/>
      <c r="G63" s="152"/>
      <c r="H63" s="152"/>
    </row>
    <row r="64" spans="1:8" ht="19.5" customHeight="1">
      <c r="A64" s="73" t="s">
        <v>12</v>
      </c>
      <c r="B64" s="73">
        <f>SUM(B51:B52)</f>
        <v>140212</v>
      </c>
      <c r="C64" s="73">
        <f>SUM(C51:C52)</f>
        <v>250269</v>
      </c>
      <c r="D64" s="73">
        <f t="shared" si="2"/>
        <v>178.5</v>
      </c>
      <c r="E64" s="73" t="s">
        <v>13</v>
      </c>
      <c r="F64" s="73">
        <f>SUM(F51:F52)</f>
        <v>140212</v>
      </c>
      <c r="G64" s="73">
        <f>SUM(G51:G52)</f>
        <v>250269</v>
      </c>
      <c r="H64" s="73">
        <f>IF(F64=0,"",ROUND(G64/F64*100,1))</f>
        <v>178.5</v>
      </c>
    </row>
    <row r="65" ht="19.5" customHeight="1"/>
    <row r="66" spans="6:7" ht="15">
      <c r="F66" s="179">
        <f>IF(F57=C56,"","上年执行数年终结余和预算数上年结余不等")</f>
      </c>
      <c r="G66" s="180"/>
    </row>
    <row r="67" spans="6:7" ht="15">
      <c r="F67" s="179">
        <f>IF(B64=F64,"","上年执行数收支不等")</f>
      </c>
      <c r="G67" s="179">
        <f>IF(C64=G64,"","预算数收支不等")</f>
      </c>
    </row>
  </sheetData>
  <sheetProtection/>
  <protectedRanges>
    <protectedRange sqref="B8" name="区域1_1"/>
  </protectedRanges>
  <mergeCells count="3">
    <mergeCell ref="A1:H1"/>
    <mergeCell ref="A3:D3"/>
    <mergeCell ref="E3:H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21"/>
  <sheetViews>
    <sheetView zoomScalePageLayoutView="0" workbookViewId="0" topLeftCell="A4">
      <selection activeCell="D14" sqref="D14"/>
    </sheetView>
  </sheetViews>
  <sheetFormatPr defaultColWidth="9.00390625" defaultRowHeight="14.25"/>
  <cols>
    <col min="1" max="1" width="42.625" style="62" customWidth="1"/>
    <col min="2" max="2" width="12.00390625" style="62" customWidth="1"/>
    <col min="3" max="3" width="10.50390625" style="62" customWidth="1"/>
    <col min="4" max="4" width="13.875" style="62" customWidth="1"/>
    <col min="5" max="5" width="12.50390625" style="62" customWidth="1"/>
    <col min="6" max="16384" width="9.00390625" style="62" customWidth="1"/>
  </cols>
  <sheetData>
    <row r="1" spans="1:5" ht="40.5" customHeight="1">
      <c r="A1" s="322" t="s">
        <v>689</v>
      </c>
      <c r="B1" s="322"/>
      <c r="C1" s="322"/>
      <c r="D1" s="322"/>
      <c r="E1" s="322"/>
    </row>
    <row r="2" spans="1:5" ht="18" customHeight="1">
      <c r="A2" s="165"/>
      <c r="D2" s="52"/>
      <c r="E2" s="52" t="s">
        <v>0</v>
      </c>
    </row>
    <row r="3" spans="1:5" ht="35.25" customHeight="1">
      <c r="A3" s="166" t="s">
        <v>617</v>
      </c>
      <c r="B3" s="12" t="s">
        <v>618</v>
      </c>
      <c r="C3" s="166" t="s">
        <v>619</v>
      </c>
      <c r="D3" s="63" t="s">
        <v>352</v>
      </c>
      <c r="E3" s="63" t="s">
        <v>353</v>
      </c>
    </row>
    <row r="4" spans="1:5" s="168" customFormat="1" ht="19.5" customHeight="1">
      <c r="A4" s="167" t="s">
        <v>621</v>
      </c>
      <c r="B4" s="152"/>
      <c r="C4" s="152"/>
      <c r="D4" s="65">
        <f>C4-B4</f>
        <v>0</v>
      </c>
      <c r="E4" s="64">
        <f aca="true" t="shared" si="0" ref="E4:E21">IF(B4=0,"",ROUND(D4/B4*100,1))</f>
      </c>
    </row>
    <row r="5" spans="1:5" s="168" customFormat="1" ht="19.5" customHeight="1">
      <c r="A5" s="167" t="s">
        <v>623</v>
      </c>
      <c r="B5" s="152"/>
      <c r="C5" s="152"/>
      <c r="D5" s="65">
        <f aca="true" t="shared" si="1" ref="D5:D21">C5-B5</f>
        <v>0</v>
      </c>
      <c r="E5" s="64">
        <f t="shared" si="0"/>
      </c>
    </row>
    <row r="6" spans="1:5" s="168" customFormat="1" ht="19.5" customHeight="1">
      <c r="A6" s="167" t="s">
        <v>625</v>
      </c>
      <c r="B6" s="152"/>
      <c r="C6" s="152"/>
      <c r="D6" s="65">
        <f t="shared" si="1"/>
        <v>0</v>
      </c>
      <c r="E6" s="64">
        <f t="shared" si="0"/>
      </c>
    </row>
    <row r="7" spans="1:5" s="168" customFormat="1" ht="19.5" customHeight="1">
      <c r="A7" s="170" t="s">
        <v>627</v>
      </c>
      <c r="B7" s="152"/>
      <c r="C7" s="152"/>
      <c r="D7" s="65">
        <f t="shared" si="1"/>
        <v>0</v>
      </c>
      <c r="E7" s="64">
        <f t="shared" si="0"/>
      </c>
    </row>
    <row r="8" spans="1:5" s="168" customFormat="1" ht="19.5" customHeight="1">
      <c r="A8" s="167" t="s">
        <v>629</v>
      </c>
      <c r="B8" s="152">
        <v>2072</v>
      </c>
      <c r="C8" s="152"/>
      <c r="D8" s="65">
        <f t="shared" si="1"/>
        <v>-2072</v>
      </c>
      <c r="E8" s="64">
        <f t="shared" si="0"/>
        <v>-100</v>
      </c>
    </row>
    <row r="9" spans="1:5" s="168" customFormat="1" ht="19.5" customHeight="1">
      <c r="A9" s="167" t="s">
        <v>630</v>
      </c>
      <c r="B9" s="152">
        <v>776</v>
      </c>
      <c r="C9" s="152"/>
      <c r="D9" s="65">
        <f t="shared" si="1"/>
        <v>-776</v>
      </c>
      <c r="E9" s="64">
        <f t="shared" si="0"/>
        <v>-100</v>
      </c>
    </row>
    <row r="10" spans="1:5" s="168" customFormat="1" ht="19.5" customHeight="1">
      <c r="A10" s="167" t="s">
        <v>631</v>
      </c>
      <c r="B10" s="152">
        <v>65048</v>
      </c>
      <c r="C10" s="172">
        <v>245738</v>
      </c>
      <c r="D10" s="65">
        <f t="shared" si="1"/>
        <v>180690</v>
      </c>
      <c r="E10" s="64">
        <f t="shared" si="0"/>
        <v>277.8</v>
      </c>
    </row>
    <row r="11" spans="1:5" s="168" customFormat="1" ht="19.5" customHeight="1">
      <c r="A11" s="167" t="s">
        <v>633</v>
      </c>
      <c r="B11" s="152"/>
      <c r="C11" s="152"/>
      <c r="D11" s="65">
        <f t="shared" si="1"/>
        <v>0</v>
      </c>
      <c r="E11" s="64">
        <f t="shared" si="0"/>
      </c>
    </row>
    <row r="12" spans="1:5" s="168" customFormat="1" ht="19.5" customHeight="1">
      <c r="A12" s="167" t="s">
        <v>635</v>
      </c>
      <c r="B12" s="152"/>
      <c r="C12" s="152"/>
      <c r="D12" s="65">
        <f t="shared" si="1"/>
        <v>0</v>
      </c>
      <c r="E12" s="64">
        <f t="shared" si="0"/>
      </c>
    </row>
    <row r="13" spans="1:5" s="168" customFormat="1" ht="19.5" customHeight="1">
      <c r="A13" s="167" t="s">
        <v>637</v>
      </c>
      <c r="B13" s="152">
        <v>1687</v>
      </c>
      <c r="C13" s="152"/>
      <c r="D13" s="65">
        <f t="shared" si="1"/>
        <v>-1687</v>
      </c>
      <c r="E13" s="64">
        <f t="shared" si="0"/>
        <v>-100</v>
      </c>
    </row>
    <row r="14" spans="1:5" s="168" customFormat="1" ht="19.5" customHeight="1">
      <c r="A14" s="167" t="s">
        <v>639</v>
      </c>
      <c r="B14" s="152"/>
      <c r="C14" s="152"/>
      <c r="D14" s="65">
        <f t="shared" si="1"/>
        <v>0</v>
      </c>
      <c r="E14" s="64">
        <f t="shared" si="0"/>
      </c>
    </row>
    <row r="15" spans="1:5" s="168" customFormat="1" ht="19.5" customHeight="1">
      <c r="A15" s="167" t="s">
        <v>641</v>
      </c>
      <c r="B15" s="152"/>
      <c r="C15" s="152"/>
      <c r="D15" s="65">
        <f t="shared" si="1"/>
        <v>0</v>
      </c>
      <c r="E15" s="64">
        <f t="shared" si="0"/>
      </c>
    </row>
    <row r="16" spans="1:5" s="168" customFormat="1" ht="19.5" customHeight="1">
      <c r="A16" s="167" t="s">
        <v>642</v>
      </c>
      <c r="B16" s="152"/>
      <c r="C16" s="152"/>
      <c r="D16" s="65">
        <f t="shared" si="1"/>
        <v>0</v>
      </c>
      <c r="E16" s="64">
        <f t="shared" si="0"/>
      </c>
    </row>
    <row r="17" spans="1:5" s="168" customFormat="1" ht="19.5" customHeight="1">
      <c r="A17" s="167" t="s">
        <v>643</v>
      </c>
      <c r="B17" s="152"/>
      <c r="C17" s="152"/>
      <c r="D17" s="65">
        <f t="shared" si="1"/>
        <v>0</v>
      </c>
      <c r="E17" s="64">
        <f t="shared" si="0"/>
      </c>
    </row>
    <row r="18" spans="1:5" s="168" customFormat="1" ht="19.5" customHeight="1">
      <c r="A18" s="167" t="s">
        <v>644</v>
      </c>
      <c r="B18" s="152"/>
      <c r="C18" s="152"/>
      <c r="D18" s="65">
        <f t="shared" si="1"/>
        <v>0</v>
      </c>
      <c r="E18" s="64">
        <f t="shared" si="0"/>
      </c>
    </row>
    <row r="19" spans="1:5" s="168" customFormat="1" ht="19.5" customHeight="1">
      <c r="A19" s="57" t="s">
        <v>646</v>
      </c>
      <c r="B19" s="65"/>
      <c r="C19" s="65"/>
      <c r="D19" s="65">
        <f t="shared" si="1"/>
        <v>0</v>
      </c>
      <c r="E19" s="64">
        <f t="shared" si="0"/>
      </c>
    </row>
    <row r="20" spans="1:5" s="168" customFormat="1" ht="19.5" customHeight="1">
      <c r="A20" s="57" t="s">
        <v>648</v>
      </c>
      <c r="B20" s="65"/>
      <c r="C20" s="65"/>
      <c r="D20" s="65">
        <f t="shared" si="1"/>
        <v>0</v>
      </c>
      <c r="E20" s="64">
        <f t="shared" si="0"/>
      </c>
    </row>
    <row r="21" spans="1:5" s="61" customFormat="1" ht="19.5" customHeight="1">
      <c r="A21" s="73" t="s">
        <v>687</v>
      </c>
      <c r="B21" s="181">
        <f>SUM(B4:B20)</f>
        <v>69583</v>
      </c>
      <c r="C21" s="181">
        <f>SUM(C4:C20)</f>
        <v>245738</v>
      </c>
      <c r="D21" s="177">
        <f t="shared" si="1"/>
        <v>176155</v>
      </c>
      <c r="E21" s="182">
        <f t="shared" si="0"/>
        <v>253.2</v>
      </c>
    </row>
    <row r="22" ht="19.5" customHeight="1"/>
  </sheetData>
  <sheetProtection/>
  <protectedRanges>
    <protectedRange sqref="B7" name="区域1_1"/>
  </protectedRanges>
  <mergeCells count="1">
    <mergeCell ref="A1:E1"/>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E50"/>
  <sheetViews>
    <sheetView zoomScalePageLayoutView="0" workbookViewId="0" topLeftCell="A1">
      <selection activeCell="H13" sqref="H13"/>
    </sheetView>
  </sheetViews>
  <sheetFormatPr defaultColWidth="9.00390625" defaultRowHeight="14.25"/>
  <cols>
    <col min="1" max="1" width="50.625" style="62" customWidth="1"/>
    <col min="2" max="2" width="12.875" style="62" customWidth="1"/>
    <col min="3" max="3" width="10.875" style="62" customWidth="1"/>
    <col min="4" max="4" width="13.75390625" style="62" customWidth="1"/>
    <col min="5" max="5" width="11.375" style="62" customWidth="1"/>
    <col min="6" max="16384" width="9.00390625" style="62" customWidth="1"/>
  </cols>
  <sheetData>
    <row r="1" spans="1:5" ht="32.25" customHeight="1">
      <c r="A1" s="322" t="s">
        <v>690</v>
      </c>
      <c r="B1" s="322"/>
      <c r="C1" s="322"/>
      <c r="D1" s="322"/>
      <c r="E1" s="322"/>
    </row>
    <row r="2" spans="4:5" ht="18" customHeight="1">
      <c r="D2" s="52"/>
      <c r="E2" s="52" t="s">
        <v>0</v>
      </c>
    </row>
    <row r="3" spans="1:5" ht="35.25" customHeight="1">
      <c r="A3" s="166" t="s">
        <v>617</v>
      </c>
      <c r="B3" s="12" t="s">
        <v>618</v>
      </c>
      <c r="C3" s="166" t="s">
        <v>619</v>
      </c>
      <c r="D3" s="63" t="s">
        <v>355</v>
      </c>
      <c r="E3" s="63" t="s">
        <v>356</v>
      </c>
    </row>
    <row r="4" spans="1:5" s="168" customFormat="1" ht="19.5" customHeight="1">
      <c r="A4" s="167" t="s">
        <v>622</v>
      </c>
      <c r="B4" s="152">
        <f>SUM(B5:B7)</f>
        <v>35</v>
      </c>
      <c r="C4" s="152">
        <f>SUM(C5:C7)</f>
        <v>5</v>
      </c>
      <c r="D4" s="65">
        <f>C4-B4</f>
        <v>-30</v>
      </c>
      <c r="E4" s="64">
        <f aca="true" t="shared" si="0" ref="E4:E50">IF(B4=0,"",ROUND(D4/B4*100,1))</f>
        <v>-85.7</v>
      </c>
    </row>
    <row r="5" spans="1:5" s="168" customFormat="1" ht="19.5" customHeight="1">
      <c r="A5" s="169" t="s">
        <v>624</v>
      </c>
      <c r="B5" s="152"/>
      <c r="C5" s="152"/>
      <c r="D5" s="65"/>
      <c r="E5" s="64">
        <f t="shared" si="0"/>
      </c>
    </row>
    <row r="6" spans="1:5" s="168" customFormat="1" ht="19.5" customHeight="1">
      <c r="A6" s="169" t="s">
        <v>626</v>
      </c>
      <c r="B6" s="152"/>
      <c r="C6" s="152">
        <v>5</v>
      </c>
      <c r="D6" s="65">
        <f aca="true" t="shared" si="1" ref="D6:D50">C6-B6</f>
        <v>5</v>
      </c>
      <c r="E6" s="64">
        <f t="shared" si="0"/>
      </c>
    </row>
    <row r="7" spans="1:5" s="168" customFormat="1" ht="19.5" customHeight="1">
      <c r="A7" s="171" t="s">
        <v>628</v>
      </c>
      <c r="B7" s="152">
        <v>35</v>
      </c>
      <c r="C7" s="152"/>
      <c r="D7" s="65">
        <f t="shared" si="1"/>
        <v>-35</v>
      </c>
      <c r="E7" s="64">
        <f t="shared" si="0"/>
        <v>-100</v>
      </c>
    </row>
    <row r="8" spans="1:5" s="168" customFormat="1" ht="19.5" customHeight="1">
      <c r="A8" s="167" t="s">
        <v>357</v>
      </c>
      <c r="B8" s="152">
        <f>SUM(B9:B11)</f>
        <v>665</v>
      </c>
      <c r="C8" s="152">
        <f>SUM(C9:C11)</f>
        <v>357</v>
      </c>
      <c r="D8" s="65">
        <f t="shared" si="1"/>
        <v>-308</v>
      </c>
      <c r="E8" s="64">
        <f t="shared" si="0"/>
        <v>-46.3</v>
      </c>
    </row>
    <row r="9" spans="1:5" s="168" customFormat="1" ht="19.5" customHeight="1">
      <c r="A9" s="169" t="s">
        <v>358</v>
      </c>
      <c r="B9" s="152">
        <v>255</v>
      </c>
      <c r="C9" s="152">
        <v>357</v>
      </c>
      <c r="D9" s="65">
        <f t="shared" si="1"/>
        <v>102</v>
      </c>
      <c r="E9" s="64">
        <f t="shared" si="0"/>
        <v>40</v>
      </c>
    </row>
    <row r="10" spans="1:5" s="168" customFormat="1" ht="19.5" customHeight="1">
      <c r="A10" s="171" t="s">
        <v>632</v>
      </c>
      <c r="B10" s="152">
        <v>410</v>
      </c>
      <c r="C10" s="152"/>
      <c r="D10" s="65">
        <f t="shared" si="1"/>
        <v>-410</v>
      </c>
      <c r="E10" s="64">
        <f t="shared" si="0"/>
        <v>-100</v>
      </c>
    </row>
    <row r="11" spans="1:5" s="168" customFormat="1" ht="19.5" customHeight="1">
      <c r="A11" s="171" t="s">
        <v>634</v>
      </c>
      <c r="B11" s="152"/>
      <c r="C11" s="152"/>
      <c r="D11" s="65">
        <f t="shared" si="1"/>
        <v>0</v>
      </c>
      <c r="E11" s="64">
        <f t="shared" si="0"/>
      </c>
    </row>
    <row r="12" spans="1:5" s="168" customFormat="1" ht="19.5" customHeight="1">
      <c r="A12" s="167" t="s">
        <v>636</v>
      </c>
      <c r="B12" s="152">
        <f>SUM(B13:B14)</f>
        <v>0</v>
      </c>
      <c r="C12" s="152">
        <f>SUM(C13:C14)</f>
        <v>0</v>
      </c>
      <c r="D12" s="65">
        <f t="shared" si="1"/>
        <v>0</v>
      </c>
      <c r="E12" s="64">
        <f t="shared" si="0"/>
      </c>
    </row>
    <row r="13" spans="1:5" s="168" customFormat="1" ht="19.5" customHeight="1">
      <c r="A13" s="167" t="s">
        <v>638</v>
      </c>
      <c r="B13" s="152"/>
      <c r="C13" s="152"/>
      <c r="D13" s="65"/>
      <c r="E13" s="64">
        <f t="shared" si="0"/>
      </c>
    </row>
    <row r="14" spans="1:5" s="168" customFormat="1" ht="19.5" customHeight="1">
      <c r="A14" s="167" t="s">
        <v>640</v>
      </c>
      <c r="B14" s="152"/>
      <c r="C14" s="152"/>
      <c r="D14" s="65"/>
      <c r="E14" s="64">
        <f t="shared" si="0"/>
      </c>
    </row>
    <row r="15" spans="1:5" s="168" customFormat="1" ht="19.5" customHeight="1">
      <c r="A15" s="167" t="s">
        <v>359</v>
      </c>
      <c r="B15" s="152">
        <f>SUM(B16:B24)</f>
        <v>90710</v>
      </c>
      <c r="C15" s="152">
        <f>SUM(C16:C24)</f>
        <v>34809</v>
      </c>
      <c r="D15" s="65">
        <f t="shared" si="1"/>
        <v>-55901</v>
      </c>
      <c r="E15" s="64">
        <f t="shared" si="0"/>
        <v>-61.6</v>
      </c>
    </row>
    <row r="16" spans="1:5" s="168" customFormat="1" ht="19.5" customHeight="1">
      <c r="A16" s="167" t="s">
        <v>360</v>
      </c>
      <c r="B16" s="152">
        <v>90710</v>
      </c>
      <c r="C16" s="152">
        <v>33122</v>
      </c>
      <c r="D16" s="65">
        <f t="shared" si="1"/>
        <v>-57588</v>
      </c>
      <c r="E16" s="64">
        <f t="shared" si="0"/>
        <v>-63.5</v>
      </c>
    </row>
    <row r="17" spans="1:5" s="168" customFormat="1" ht="19.5" customHeight="1">
      <c r="A17" s="167" t="s">
        <v>361</v>
      </c>
      <c r="B17" s="152"/>
      <c r="C17" s="152"/>
      <c r="D17" s="65">
        <f t="shared" si="1"/>
        <v>0</v>
      </c>
      <c r="E17" s="64">
        <f t="shared" si="0"/>
      </c>
    </row>
    <row r="18" spans="1:5" s="168" customFormat="1" ht="19.5" customHeight="1">
      <c r="A18" s="167" t="s">
        <v>645</v>
      </c>
      <c r="B18" s="152"/>
      <c r="C18" s="152"/>
      <c r="D18" s="65">
        <f t="shared" si="1"/>
        <v>0</v>
      </c>
      <c r="E18" s="64">
        <f t="shared" si="0"/>
      </c>
    </row>
    <row r="19" spans="1:5" s="168" customFormat="1" ht="19.5" customHeight="1">
      <c r="A19" s="173" t="s">
        <v>647</v>
      </c>
      <c r="B19" s="152"/>
      <c r="C19" s="152">
        <v>1687</v>
      </c>
      <c r="D19" s="65">
        <f t="shared" si="1"/>
        <v>1687</v>
      </c>
      <c r="E19" s="64">
        <f t="shared" si="0"/>
      </c>
    </row>
    <row r="20" spans="1:5" s="168" customFormat="1" ht="19.5" customHeight="1">
      <c r="A20" s="167" t="s">
        <v>649</v>
      </c>
      <c r="B20" s="152"/>
      <c r="C20" s="152"/>
      <c r="D20" s="65">
        <f t="shared" si="1"/>
        <v>0</v>
      </c>
      <c r="E20" s="64">
        <f t="shared" si="0"/>
      </c>
    </row>
    <row r="21" spans="1:5" ht="19.5" customHeight="1">
      <c r="A21" s="173" t="s">
        <v>650</v>
      </c>
      <c r="B21" s="152"/>
      <c r="C21" s="152"/>
      <c r="D21" s="65">
        <f t="shared" si="1"/>
        <v>0</v>
      </c>
      <c r="E21" s="64">
        <f t="shared" si="0"/>
      </c>
    </row>
    <row r="22" spans="1:5" ht="19.5" customHeight="1">
      <c r="A22" s="173" t="s">
        <v>651</v>
      </c>
      <c r="B22" s="152"/>
      <c r="C22" s="152"/>
      <c r="D22" s="65">
        <f t="shared" si="1"/>
        <v>0</v>
      </c>
      <c r="E22" s="64">
        <f t="shared" si="0"/>
      </c>
    </row>
    <row r="23" spans="1:5" ht="19.5" customHeight="1">
      <c r="A23" s="173" t="s">
        <v>652</v>
      </c>
      <c r="B23" s="152"/>
      <c r="C23" s="152"/>
      <c r="D23" s="65">
        <f t="shared" si="1"/>
        <v>0</v>
      </c>
      <c r="E23" s="64">
        <f t="shared" si="0"/>
      </c>
    </row>
    <row r="24" spans="1:5" ht="19.5" customHeight="1">
      <c r="A24" s="173" t="s">
        <v>653</v>
      </c>
      <c r="B24" s="152"/>
      <c r="C24" s="152"/>
      <c r="D24" s="65">
        <f t="shared" si="1"/>
        <v>0</v>
      </c>
      <c r="E24" s="64">
        <f t="shared" si="0"/>
      </c>
    </row>
    <row r="25" spans="1:5" ht="19.5" customHeight="1">
      <c r="A25" s="167" t="s">
        <v>362</v>
      </c>
      <c r="B25" s="152">
        <f>SUM(B26:B30)</f>
        <v>14</v>
      </c>
      <c r="C25" s="152">
        <f>SUM(C26:C30)</f>
        <v>36</v>
      </c>
      <c r="D25" s="65">
        <f t="shared" si="1"/>
        <v>22</v>
      </c>
      <c r="E25" s="64">
        <f t="shared" si="0"/>
        <v>157.1</v>
      </c>
    </row>
    <row r="26" spans="1:5" ht="19.5" customHeight="1">
      <c r="A26" s="173" t="s">
        <v>654</v>
      </c>
      <c r="B26" s="152">
        <v>14</v>
      </c>
      <c r="C26" s="152">
        <v>36</v>
      </c>
      <c r="D26" s="65">
        <f t="shared" si="1"/>
        <v>22</v>
      </c>
      <c r="E26" s="64">
        <f t="shared" si="0"/>
        <v>157.1</v>
      </c>
    </row>
    <row r="27" spans="1:5" ht="19.5" customHeight="1">
      <c r="A27" s="59" t="s">
        <v>363</v>
      </c>
      <c r="B27" s="152"/>
      <c r="C27" s="152"/>
      <c r="D27" s="65">
        <f t="shared" si="1"/>
        <v>0</v>
      </c>
      <c r="E27" s="64">
        <f t="shared" si="0"/>
      </c>
    </row>
    <row r="28" spans="1:5" ht="19.5" customHeight="1">
      <c r="A28" s="175" t="s">
        <v>655</v>
      </c>
      <c r="B28" s="152"/>
      <c r="C28" s="152"/>
      <c r="D28" s="65">
        <f t="shared" si="1"/>
        <v>0</v>
      </c>
      <c r="E28" s="64">
        <f t="shared" si="0"/>
      </c>
    </row>
    <row r="29" spans="1:5" ht="19.5" customHeight="1">
      <c r="A29" s="176" t="s">
        <v>656</v>
      </c>
      <c r="B29" s="152"/>
      <c r="C29" s="152"/>
      <c r="D29" s="65">
        <f t="shared" si="1"/>
        <v>0</v>
      </c>
      <c r="E29" s="64">
        <f t="shared" si="0"/>
      </c>
    </row>
    <row r="30" spans="1:5" ht="19.5" customHeight="1">
      <c r="A30" s="176" t="s">
        <v>657</v>
      </c>
      <c r="B30" s="152"/>
      <c r="C30" s="152"/>
      <c r="D30" s="65">
        <f t="shared" si="1"/>
        <v>0</v>
      </c>
      <c r="E30" s="64">
        <f t="shared" si="0"/>
      </c>
    </row>
    <row r="31" spans="1:5" ht="19.5" customHeight="1">
      <c r="A31" s="58" t="s">
        <v>364</v>
      </c>
      <c r="B31" s="152">
        <f>SUM(B32:B41)</f>
        <v>2500</v>
      </c>
      <c r="C31" s="152">
        <f>SUM(C32:C41)</f>
        <v>0</v>
      </c>
      <c r="D31" s="65">
        <f t="shared" si="1"/>
        <v>-2500</v>
      </c>
      <c r="E31" s="64">
        <f t="shared" si="0"/>
        <v>-100</v>
      </c>
    </row>
    <row r="32" spans="1:5" ht="19.5" customHeight="1">
      <c r="A32" s="175" t="s">
        <v>658</v>
      </c>
      <c r="B32" s="152"/>
      <c r="C32" s="152"/>
      <c r="D32" s="65">
        <f t="shared" si="1"/>
        <v>0</v>
      </c>
      <c r="E32" s="64">
        <f t="shared" si="0"/>
      </c>
    </row>
    <row r="33" spans="1:5" ht="19.5" customHeight="1">
      <c r="A33" s="175" t="s">
        <v>659</v>
      </c>
      <c r="B33" s="152"/>
      <c r="C33" s="152"/>
      <c r="D33" s="65">
        <f t="shared" si="1"/>
        <v>0</v>
      </c>
      <c r="E33" s="64">
        <f t="shared" si="0"/>
      </c>
    </row>
    <row r="34" spans="1:5" ht="19.5" customHeight="1">
      <c r="A34" s="175" t="s">
        <v>660</v>
      </c>
      <c r="B34" s="152"/>
      <c r="C34" s="152"/>
      <c r="D34" s="65">
        <f t="shared" si="1"/>
        <v>0</v>
      </c>
      <c r="E34" s="64">
        <f t="shared" si="0"/>
      </c>
    </row>
    <row r="35" spans="1:5" s="61" customFormat="1" ht="19.5" customHeight="1">
      <c r="A35" s="59" t="s">
        <v>365</v>
      </c>
      <c r="B35" s="152"/>
      <c r="C35" s="152"/>
      <c r="D35" s="65">
        <f t="shared" si="1"/>
        <v>0</v>
      </c>
      <c r="E35" s="64">
        <f t="shared" si="0"/>
      </c>
    </row>
    <row r="36" spans="1:5" ht="19.5" customHeight="1">
      <c r="A36" s="59" t="s">
        <v>366</v>
      </c>
      <c r="B36" s="152"/>
      <c r="C36" s="152"/>
      <c r="D36" s="65">
        <f t="shared" si="1"/>
        <v>0</v>
      </c>
      <c r="E36" s="64">
        <f t="shared" si="0"/>
      </c>
    </row>
    <row r="37" spans="1:5" ht="19.5" customHeight="1">
      <c r="A37" s="59" t="s">
        <v>367</v>
      </c>
      <c r="B37" s="152"/>
      <c r="C37" s="152"/>
      <c r="D37" s="65">
        <f t="shared" si="1"/>
        <v>0</v>
      </c>
      <c r="E37" s="64">
        <f t="shared" si="0"/>
      </c>
    </row>
    <row r="38" spans="1:5" ht="19.5" customHeight="1">
      <c r="A38" s="175" t="s">
        <v>661</v>
      </c>
      <c r="B38" s="152"/>
      <c r="C38" s="152"/>
      <c r="D38" s="65">
        <f t="shared" si="1"/>
        <v>0</v>
      </c>
      <c r="E38" s="64">
        <f t="shared" si="0"/>
      </c>
    </row>
    <row r="39" spans="1:5" ht="19.5" customHeight="1">
      <c r="A39" s="175" t="s">
        <v>662</v>
      </c>
      <c r="B39" s="152"/>
      <c r="C39" s="152"/>
      <c r="D39" s="65">
        <f t="shared" si="1"/>
        <v>0</v>
      </c>
      <c r="E39" s="64">
        <f t="shared" si="0"/>
      </c>
    </row>
    <row r="40" spans="1:5" ht="19.5" customHeight="1">
      <c r="A40" s="175" t="s">
        <v>663</v>
      </c>
      <c r="B40" s="152">
        <v>2500</v>
      </c>
      <c r="C40" s="152"/>
      <c r="D40" s="65">
        <f t="shared" si="1"/>
        <v>-2500</v>
      </c>
      <c r="E40" s="64">
        <f t="shared" si="0"/>
        <v>-100</v>
      </c>
    </row>
    <row r="41" spans="1:5" ht="19.5" customHeight="1">
      <c r="A41" s="175" t="s">
        <v>664</v>
      </c>
      <c r="B41" s="152"/>
      <c r="C41" s="152"/>
      <c r="D41" s="65">
        <f t="shared" si="1"/>
        <v>0</v>
      </c>
      <c r="E41" s="64">
        <f t="shared" si="0"/>
      </c>
    </row>
    <row r="42" spans="1:5" ht="19.5" customHeight="1">
      <c r="A42" s="58" t="s">
        <v>368</v>
      </c>
      <c r="B42" s="152">
        <f>SUM(B43)</f>
        <v>0</v>
      </c>
      <c r="C42" s="152">
        <f>SUM(C43)</f>
        <v>0</v>
      </c>
      <c r="D42" s="65">
        <f t="shared" si="1"/>
        <v>0</v>
      </c>
      <c r="E42" s="64">
        <f t="shared" si="0"/>
      </c>
    </row>
    <row r="43" spans="1:5" ht="19.5" customHeight="1">
      <c r="A43" s="59" t="s">
        <v>369</v>
      </c>
      <c r="B43" s="152"/>
      <c r="C43" s="152"/>
      <c r="D43" s="65">
        <f t="shared" si="1"/>
        <v>0</v>
      </c>
      <c r="E43" s="64">
        <f t="shared" si="0"/>
      </c>
    </row>
    <row r="44" spans="1:5" ht="19.5" customHeight="1">
      <c r="A44" s="58" t="s">
        <v>370</v>
      </c>
      <c r="B44" s="152">
        <f>SUM(B45:B47)</f>
        <v>804</v>
      </c>
      <c r="C44" s="152">
        <f>SUM(C45:C47)</f>
        <v>1847</v>
      </c>
      <c r="D44" s="65">
        <f t="shared" si="1"/>
        <v>1043</v>
      </c>
      <c r="E44" s="64">
        <f t="shared" si="0"/>
        <v>129.7</v>
      </c>
    </row>
    <row r="45" spans="1:5" ht="19.5" customHeight="1">
      <c r="A45" s="59" t="s">
        <v>371</v>
      </c>
      <c r="B45" s="152"/>
      <c r="C45" s="152"/>
      <c r="D45" s="65">
        <f t="shared" si="1"/>
        <v>0</v>
      </c>
      <c r="E45" s="64">
        <f t="shared" si="0"/>
      </c>
    </row>
    <row r="46" spans="1:5" ht="19.5" customHeight="1">
      <c r="A46" s="59" t="s">
        <v>372</v>
      </c>
      <c r="B46" s="152"/>
      <c r="C46" s="152"/>
      <c r="D46" s="65">
        <f t="shared" si="1"/>
        <v>0</v>
      </c>
      <c r="E46" s="64">
        <f t="shared" si="0"/>
      </c>
    </row>
    <row r="47" spans="1:5" ht="19.5" customHeight="1">
      <c r="A47" s="175" t="s">
        <v>665</v>
      </c>
      <c r="B47" s="152">
        <v>804</v>
      </c>
      <c r="C47" s="152">
        <v>1847</v>
      </c>
      <c r="D47" s="65">
        <f t="shared" si="1"/>
        <v>1043</v>
      </c>
      <c r="E47" s="64">
        <f t="shared" si="0"/>
        <v>129.7</v>
      </c>
    </row>
    <row r="48" spans="1:5" ht="19.5" customHeight="1">
      <c r="A48" s="58" t="s">
        <v>373</v>
      </c>
      <c r="B48" s="152">
        <v>2399</v>
      </c>
      <c r="C48" s="152">
        <v>4640</v>
      </c>
      <c r="D48" s="65">
        <f t="shared" si="1"/>
        <v>2241</v>
      </c>
      <c r="E48" s="64">
        <f t="shared" si="0"/>
        <v>93.4</v>
      </c>
    </row>
    <row r="49" spans="1:5" ht="19.5" customHeight="1">
      <c r="A49" s="58" t="s">
        <v>666</v>
      </c>
      <c r="B49" s="152"/>
      <c r="C49" s="152"/>
      <c r="D49" s="65">
        <f t="shared" si="1"/>
        <v>0</v>
      </c>
      <c r="E49" s="64">
        <f t="shared" si="0"/>
      </c>
    </row>
    <row r="50" spans="1:5" ht="19.5" customHeight="1">
      <c r="A50" s="73" t="s">
        <v>688</v>
      </c>
      <c r="B50" s="152">
        <f>SUM(B4,B8,B12,B15,B25,B31,B42,B44,B48:B49)</f>
        <v>97127</v>
      </c>
      <c r="C50" s="152">
        <f>SUM(C4,C8,C12,C15,C25,C31,C42,C44,C48:C49)</f>
        <v>41694</v>
      </c>
      <c r="D50" s="65">
        <f t="shared" si="1"/>
        <v>-55433</v>
      </c>
      <c r="E50" s="64">
        <f t="shared" si="0"/>
        <v>-57.1</v>
      </c>
    </row>
  </sheetData>
  <sheetProtection/>
  <mergeCells count="1">
    <mergeCell ref="A1:E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228"/>
  <sheetViews>
    <sheetView zoomScalePageLayoutView="0" workbookViewId="0" topLeftCell="A1">
      <selection activeCell="B20" sqref="B20"/>
    </sheetView>
  </sheetViews>
  <sheetFormatPr defaultColWidth="9.00390625" defaultRowHeight="14.25"/>
  <cols>
    <col min="1" max="1" width="67.75390625" style="183" customWidth="1"/>
    <col min="2" max="2" width="15.625" style="183" customWidth="1"/>
    <col min="3" max="16384" width="9.00390625" style="183" customWidth="1"/>
  </cols>
  <sheetData>
    <row r="1" spans="1:2" ht="29.25" customHeight="1">
      <c r="A1" s="322" t="s">
        <v>691</v>
      </c>
      <c r="B1" s="322"/>
    </row>
    <row r="2" ht="14.25" customHeight="1">
      <c r="B2" s="183" t="s">
        <v>0</v>
      </c>
    </row>
    <row r="3" spans="1:2" ht="31.5" customHeight="1">
      <c r="A3" s="323" t="s">
        <v>616</v>
      </c>
      <c r="B3" s="325"/>
    </row>
    <row r="4" spans="1:2" ht="19.5" customHeight="1">
      <c r="A4" s="184" t="s">
        <v>617</v>
      </c>
      <c r="B4" s="184" t="s">
        <v>619</v>
      </c>
    </row>
    <row r="5" spans="1:2" ht="19.5" customHeight="1">
      <c r="A5" s="57" t="s">
        <v>1430</v>
      </c>
      <c r="B5" s="265">
        <f>SUM(B6,B11,B15)</f>
        <v>5</v>
      </c>
    </row>
    <row r="6" spans="1:2" ht="19.5" customHeight="1">
      <c r="A6" s="169" t="s">
        <v>1426</v>
      </c>
      <c r="B6" s="265">
        <f>SUM(B7:B10)</f>
        <v>0</v>
      </c>
    </row>
    <row r="7" spans="1:2" ht="19.5" customHeight="1">
      <c r="A7" s="58" t="s">
        <v>692</v>
      </c>
      <c r="B7" s="152"/>
    </row>
    <row r="8" spans="1:2" ht="19.5" customHeight="1">
      <c r="A8" s="58" t="s">
        <v>1431</v>
      </c>
      <c r="B8" s="152"/>
    </row>
    <row r="9" spans="1:2" ht="19.5" customHeight="1">
      <c r="A9" s="58" t="s">
        <v>693</v>
      </c>
      <c r="B9" s="152"/>
    </row>
    <row r="10" spans="1:2" ht="19.5" customHeight="1">
      <c r="A10" s="58" t="s">
        <v>374</v>
      </c>
      <c r="B10" s="152"/>
    </row>
    <row r="11" spans="1:2" ht="19.5" customHeight="1">
      <c r="A11" s="169" t="s">
        <v>1427</v>
      </c>
      <c r="B11" s="265">
        <f>SUM(B12:B14)</f>
        <v>5</v>
      </c>
    </row>
    <row r="12" spans="1:2" ht="19.5" customHeight="1">
      <c r="A12" s="169" t="s">
        <v>694</v>
      </c>
      <c r="B12" s="152"/>
    </row>
    <row r="13" spans="1:2" ht="19.5" customHeight="1">
      <c r="A13" s="169" t="s">
        <v>695</v>
      </c>
      <c r="B13" s="152"/>
    </row>
    <row r="14" spans="1:2" ht="19.5" customHeight="1">
      <c r="A14" s="169" t="s">
        <v>696</v>
      </c>
      <c r="B14" s="152">
        <v>5</v>
      </c>
    </row>
    <row r="15" spans="1:2" ht="19.5" customHeight="1">
      <c r="A15" s="169" t="s">
        <v>628</v>
      </c>
      <c r="B15" s="265">
        <f>SUM(B16:B17)</f>
        <v>0</v>
      </c>
    </row>
    <row r="16" spans="1:2" ht="19.5" customHeight="1">
      <c r="A16" s="262" t="s">
        <v>697</v>
      </c>
      <c r="B16" s="152"/>
    </row>
    <row r="17" spans="1:2" ht="19.5" customHeight="1">
      <c r="A17" s="262" t="s">
        <v>698</v>
      </c>
      <c r="B17" s="152"/>
    </row>
    <row r="18" spans="1:2" ht="19.5" customHeight="1">
      <c r="A18" s="57" t="s">
        <v>357</v>
      </c>
      <c r="B18" s="265">
        <f>SUM(B19,B23,B27)</f>
        <v>357</v>
      </c>
    </row>
    <row r="19" spans="1:2" ht="19.5" customHeight="1">
      <c r="A19" s="58" t="s">
        <v>358</v>
      </c>
      <c r="B19" s="265">
        <f>SUM(B20:B22)</f>
        <v>357</v>
      </c>
    </row>
    <row r="20" spans="1:2" ht="19.5" customHeight="1">
      <c r="A20" s="58" t="s">
        <v>699</v>
      </c>
      <c r="B20" s="152"/>
    </row>
    <row r="21" spans="1:2" ht="19.5" customHeight="1">
      <c r="A21" s="58" t="s">
        <v>700</v>
      </c>
      <c r="B21" s="152">
        <v>357</v>
      </c>
    </row>
    <row r="22" spans="1:2" ht="19.5" customHeight="1">
      <c r="A22" s="58" t="s">
        <v>701</v>
      </c>
      <c r="B22" s="152"/>
    </row>
    <row r="23" spans="1:2" ht="19.5" customHeight="1">
      <c r="A23" s="58" t="s">
        <v>632</v>
      </c>
      <c r="B23" s="265">
        <f>SUM(B24:B26)</f>
        <v>0</v>
      </c>
    </row>
    <row r="24" spans="1:2" ht="19.5" customHeight="1">
      <c r="A24" s="58" t="s">
        <v>699</v>
      </c>
      <c r="B24" s="152"/>
    </row>
    <row r="25" spans="1:2" ht="19.5" customHeight="1">
      <c r="A25" s="58" t="s">
        <v>702</v>
      </c>
      <c r="B25" s="152"/>
    </row>
    <row r="26" spans="1:2" ht="19.5" customHeight="1">
      <c r="A26" s="59" t="s">
        <v>703</v>
      </c>
      <c r="B26" s="152"/>
    </row>
    <row r="27" spans="1:2" ht="19.5" customHeight="1">
      <c r="A27" s="169" t="s">
        <v>634</v>
      </c>
      <c r="B27" s="265">
        <f>SUM(B28:B29)</f>
        <v>0</v>
      </c>
    </row>
    <row r="28" spans="1:2" ht="19.5" customHeight="1">
      <c r="A28" s="262" t="s">
        <v>700</v>
      </c>
      <c r="B28" s="152"/>
    </row>
    <row r="29" spans="1:2" ht="19.5" customHeight="1">
      <c r="A29" s="262" t="s">
        <v>704</v>
      </c>
      <c r="B29" s="152"/>
    </row>
    <row r="30" spans="1:2" ht="19.5" customHeight="1">
      <c r="A30" s="57" t="s">
        <v>636</v>
      </c>
      <c r="B30" s="265">
        <f>SUM(B31:B32)</f>
        <v>0</v>
      </c>
    </row>
    <row r="31" spans="1:2" ht="19.5" customHeight="1">
      <c r="A31" s="57" t="s">
        <v>638</v>
      </c>
      <c r="B31" s="152"/>
    </row>
    <row r="32" spans="1:2" ht="19.5" customHeight="1">
      <c r="A32" s="57" t="s">
        <v>640</v>
      </c>
      <c r="B32" s="265">
        <f>SUM(B33:B36)</f>
        <v>0</v>
      </c>
    </row>
    <row r="33" spans="1:2" ht="19.5" customHeight="1">
      <c r="A33" s="57" t="s">
        <v>705</v>
      </c>
      <c r="B33" s="152"/>
    </row>
    <row r="34" spans="1:2" ht="19.5" customHeight="1">
      <c r="A34" s="57" t="s">
        <v>706</v>
      </c>
      <c r="B34" s="152"/>
    </row>
    <row r="35" spans="1:2" ht="19.5" customHeight="1">
      <c r="A35" s="57" t="s">
        <v>707</v>
      </c>
      <c r="B35" s="152"/>
    </row>
    <row r="36" spans="1:2" ht="19.5" customHeight="1">
      <c r="A36" s="57" t="s">
        <v>708</v>
      </c>
      <c r="B36" s="152"/>
    </row>
    <row r="37" spans="1:2" ht="19.5" customHeight="1">
      <c r="A37" s="57" t="s">
        <v>359</v>
      </c>
      <c r="B37" s="265">
        <f>SUM(B38,B51,B55:B56,B62,B66,B70,B74,B80)</f>
        <v>34809</v>
      </c>
    </row>
    <row r="38" spans="1:2" s="61" customFormat="1" ht="19.5" customHeight="1">
      <c r="A38" s="57" t="s">
        <v>360</v>
      </c>
      <c r="B38" s="265">
        <f>SUM(B39:B50)</f>
        <v>33122</v>
      </c>
    </row>
    <row r="39" spans="1:2" ht="19.5" customHeight="1">
      <c r="A39" s="59" t="s">
        <v>375</v>
      </c>
      <c r="B39" s="152">
        <v>33122</v>
      </c>
    </row>
    <row r="40" spans="1:2" ht="19.5" customHeight="1">
      <c r="A40" s="59" t="s">
        <v>376</v>
      </c>
      <c r="B40" s="152"/>
    </row>
    <row r="41" spans="1:2" ht="19.5" customHeight="1">
      <c r="A41" s="59" t="s">
        <v>377</v>
      </c>
      <c r="B41" s="152"/>
    </row>
    <row r="42" spans="1:2" ht="19.5" customHeight="1">
      <c r="A42" s="59" t="s">
        <v>709</v>
      </c>
      <c r="B42" s="152"/>
    </row>
    <row r="43" spans="1:2" ht="19.5" customHeight="1">
      <c r="A43" s="59" t="s">
        <v>378</v>
      </c>
      <c r="B43" s="152"/>
    </row>
    <row r="44" spans="1:2" ht="19.5" customHeight="1">
      <c r="A44" s="59" t="s">
        <v>379</v>
      </c>
      <c r="B44" s="152"/>
    </row>
    <row r="45" spans="1:2" ht="19.5" customHeight="1">
      <c r="A45" s="59" t="s">
        <v>710</v>
      </c>
      <c r="B45" s="152"/>
    </row>
    <row r="46" spans="1:2" ht="19.5" customHeight="1">
      <c r="A46" s="59" t="s">
        <v>380</v>
      </c>
      <c r="B46" s="152"/>
    </row>
    <row r="47" spans="1:2" ht="19.5" customHeight="1">
      <c r="A47" s="59" t="s">
        <v>381</v>
      </c>
      <c r="B47" s="152"/>
    </row>
    <row r="48" spans="1:2" ht="19.5" customHeight="1">
      <c r="A48" s="60" t="s">
        <v>711</v>
      </c>
      <c r="B48" s="152"/>
    </row>
    <row r="49" spans="1:2" ht="19.5" customHeight="1">
      <c r="A49" s="60" t="s">
        <v>712</v>
      </c>
      <c r="B49" s="152"/>
    </row>
    <row r="50" spans="1:2" ht="19.5" customHeight="1">
      <c r="A50" s="59" t="s">
        <v>713</v>
      </c>
      <c r="B50" s="152"/>
    </row>
    <row r="51" spans="1:2" ht="19.5" customHeight="1">
      <c r="A51" s="57" t="s">
        <v>361</v>
      </c>
      <c r="B51" s="265">
        <f>SUM(B52:B54)</f>
        <v>0</v>
      </c>
    </row>
    <row r="52" spans="1:2" ht="19.5" customHeight="1">
      <c r="A52" s="59" t="s">
        <v>375</v>
      </c>
      <c r="B52" s="152"/>
    </row>
    <row r="53" spans="1:2" ht="19.5" customHeight="1">
      <c r="A53" s="59" t="s">
        <v>376</v>
      </c>
      <c r="B53" s="152"/>
    </row>
    <row r="54" spans="1:2" ht="19.5" customHeight="1">
      <c r="A54" s="59" t="s">
        <v>714</v>
      </c>
      <c r="B54" s="152"/>
    </row>
    <row r="55" spans="1:2" ht="19.5" customHeight="1">
      <c r="A55" s="167" t="s">
        <v>715</v>
      </c>
      <c r="B55" s="152"/>
    </row>
    <row r="56" spans="1:2" ht="19.5" customHeight="1">
      <c r="A56" s="167" t="s">
        <v>647</v>
      </c>
      <c r="B56" s="265">
        <f>SUM(B57:B61)</f>
        <v>1687</v>
      </c>
    </row>
    <row r="57" spans="1:2" ht="19.5" customHeight="1">
      <c r="A57" s="153" t="s">
        <v>382</v>
      </c>
      <c r="B57" s="152">
        <v>1687</v>
      </c>
    </row>
    <row r="58" spans="1:2" ht="19.5" customHeight="1">
      <c r="A58" s="153" t="s">
        <v>383</v>
      </c>
      <c r="B58" s="152"/>
    </row>
    <row r="59" spans="1:2" ht="19.5" customHeight="1">
      <c r="A59" s="153" t="s">
        <v>716</v>
      </c>
      <c r="B59" s="152"/>
    </row>
    <row r="60" spans="1:2" ht="19.5" customHeight="1">
      <c r="A60" s="153" t="s">
        <v>717</v>
      </c>
      <c r="B60" s="152"/>
    </row>
    <row r="61" spans="1:2" ht="19.5" customHeight="1">
      <c r="A61" s="153" t="s">
        <v>384</v>
      </c>
      <c r="B61" s="152"/>
    </row>
    <row r="62" spans="1:2" ht="19.5" customHeight="1">
      <c r="A62" s="167" t="s">
        <v>718</v>
      </c>
      <c r="B62" s="265">
        <f>SUM(B63:B65)</f>
        <v>0</v>
      </c>
    </row>
    <row r="63" spans="1:2" ht="19.5" customHeight="1">
      <c r="A63" s="167" t="s">
        <v>719</v>
      </c>
      <c r="B63" s="152"/>
    </row>
    <row r="64" spans="1:2" ht="19.5" customHeight="1">
      <c r="A64" s="167" t="s">
        <v>720</v>
      </c>
      <c r="B64" s="152"/>
    </row>
    <row r="65" spans="1:2" ht="19.5" customHeight="1">
      <c r="A65" s="167" t="s">
        <v>721</v>
      </c>
      <c r="B65" s="152"/>
    </row>
    <row r="66" spans="1:2" ht="19.5" customHeight="1">
      <c r="A66" s="167" t="s">
        <v>650</v>
      </c>
      <c r="B66" s="265">
        <f>SUM(B67:B69)</f>
        <v>0</v>
      </c>
    </row>
    <row r="67" spans="1:2" ht="19.5" customHeight="1">
      <c r="A67" s="263" t="s">
        <v>722</v>
      </c>
      <c r="B67" s="152"/>
    </row>
    <row r="68" spans="1:2" ht="19.5" customHeight="1">
      <c r="A68" s="263" t="s">
        <v>723</v>
      </c>
      <c r="B68" s="152"/>
    </row>
    <row r="69" spans="1:2" ht="19.5" customHeight="1">
      <c r="A69" s="264" t="s">
        <v>724</v>
      </c>
      <c r="B69" s="152"/>
    </row>
    <row r="70" spans="1:2" ht="19.5" customHeight="1">
      <c r="A70" s="167" t="s">
        <v>651</v>
      </c>
      <c r="B70" s="265">
        <f>SUM(B71:B73)</f>
        <v>0</v>
      </c>
    </row>
    <row r="71" spans="1:2" ht="19.5" customHeight="1">
      <c r="A71" s="263" t="s">
        <v>722</v>
      </c>
      <c r="B71" s="152"/>
    </row>
    <row r="72" spans="1:2" ht="19.5" customHeight="1">
      <c r="A72" s="263" t="s">
        <v>723</v>
      </c>
      <c r="B72" s="152"/>
    </row>
    <row r="73" spans="1:2" ht="19.5" customHeight="1">
      <c r="A73" s="263" t="s">
        <v>1432</v>
      </c>
      <c r="B73" s="152"/>
    </row>
    <row r="74" spans="1:2" ht="19.5" customHeight="1">
      <c r="A74" s="167" t="s">
        <v>652</v>
      </c>
      <c r="B74" s="265">
        <f>SUM(B75:B79)</f>
        <v>0</v>
      </c>
    </row>
    <row r="75" spans="1:2" ht="19.5" customHeight="1">
      <c r="A75" s="263" t="s">
        <v>725</v>
      </c>
      <c r="B75" s="152"/>
    </row>
    <row r="76" spans="1:2" ht="19.5" customHeight="1">
      <c r="A76" s="263" t="s">
        <v>726</v>
      </c>
      <c r="B76" s="152"/>
    </row>
    <row r="77" spans="1:2" ht="19.5" customHeight="1">
      <c r="A77" s="263" t="s">
        <v>727</v>
      </c>
      <c r="B77" s="152"/>
    </row>
    <row r="78" spans="1:2" ht="19.5" customHeight="1">
      <c r="A78" s="263" t="s">
        <v>728</v>
      </c>
      <c r="B78" s="152"/>
    </row>
    <row r="79" spans="1:2" ht="19.5" customHeight="1">
      <c r="A79" s="263" t="s">
        <v>729</v>
      </c>
      <c r="B79" s="152"/>
    </row>
    <row r="80" spans="1:2" ht="19.5" customHeight="1">
      <c r="A80" s="167" t="s">
        <v>653</v>
      </c>
      <c r="B80" s="265">
        <f>SUM(B81:B82)</f>
        <v>0</v>
      </c>
    </row>
    <row r="81" spans="1:2" ht="19.5" customHeight="1">
      <c r="A81" s="263" t="s">
        <v>719</v>
      </c>
      <c r="B81" s="152"/>
    </row>
    <row r="82" spans="1:2" ht="19.5" customHeight="1">
      <c r="A82" s="263" t="s">
        <v>730</v>
      </c>
      <c r="B82" s="152"/>
    </row>
    <row r="83" spans="1:2" ht="19.5" customHeight="1">
      <c r="A83" s="167" t="s">
        <v>362</v>
      </c>
      <c r="B83" s="265">
        <f>SUM(B84,B89,B94,B99,B102)</f>
        <v>36</v>
      </c>
    </row>
    <row r="84" spans="1:2" ht="19.5" customHeight="1">
      <c r="A84" s="153" t="s">
        <v>654</v>
      </c>
      <c r="B84" s="265">
        <f>SUM(B85:B88)</f>
        <v>36</v>
      </c>
    </row>
    <row r="85" spans="1:2" ht="19.5" customHeight="1">
      <c r="A85" s="153" t="s">
        <v>702</v>
      </c>
      <c r="B85" s="152">
        <v>36</v>
      </c>
    </row>
    <row r="86" spans="1:2" ht="19.5" customHeight="1">
      <c r="A86" s="153" t="s">
        <v>731</v>
      </c>
      <c r="B86" s="152"/>
    </row>
    <row r="87" spans="1:2" ht="19.5" customHeight="1">
      <c r="A87" s="153" t="s">
        <v>732</v>
      </c>
      <c r="B87" s="152"/>
    </row>
    <row r="88" spans="1:2" ht="19.5" customHeight="1">
      <c r="A88" s="153" t="s">
        <v>733</v>
      </c>
      <c r="B88" s="152"/>
    </row>
    <row r="89" spans="1:2" ht="19.5" customHeight="1">
      <c r="A89" s="153" t="s">
        <v>363</v>
      </c>
      <c r="B89" s="265">
        <f>SUM(B90:B93)</f>
        <v>0</v>
      </c>
    </row>
    <row r="90" spans="1:2" ht="19.5" customHeight="1">
      <c r="A90" s="153" t="s">
        <v>702</v>
      </c>
      <c r="B90" s="152"/>
    </row>
    <row r="91" spans="1:2" ht="19.5" customHeight="1">
      <c r="A91" s="153" t="s">
        <v>731</v>
      </c>
      <c r="B91" s="152"/>
    </row>
    <row r="92" spans="1:2" ht="19.5" customHeight="1">
      <c r="A92" s="153" t="s">
        <v>734</v>
      </c>
      <c r="B92" s="152"/>
    </row>
    <row r="93" spans="1:2" ht="19.5" customHeight="1">
      <c r="A93" s="153" t="s">
        <v>735</v>
      </c>
      <c r="B93" s="152"/>
    </row>
    <row r="94" spans="1:2" ht="19.5" customHeight="1">
      <c r="A94" s="153" t="s">
        <v>655</v>
      </c>
      <c r="B94" s="265">
        <f>SUM(B95:B98)</f>
        <v>0</v>
      </c>
    </row>
    <row r="95" spans="1:2" ht="19.5" customHeight="1">
      <c r="A95" s="153" t="s">
        <v>736</v>
      </c>
      <c r="B95" s="152"/>
    </row>
    <row r="96" spans="1:2" ht="19.5" customHeight="1">
      <c r="A96" s="153" t="s">
        <v>737</v>
      </c>
      <c r="B96" s="152"/>
    </row>
    <row r="97" spans="1:2" ht="19.5" customHeight="1">
      <c r="A97" s="153" t="s">
        <v>738</v>
      </c>
      <c r="B97" s="152"/>
    </row>
    <row r="98" spans="1:2" ht="19.5" customHeight="1">
      <c r="A98" s="153" t="s">
        <v>739</v>
      </c>
      <c r="B98" s="152"/>
    </row>
    <row r="99" spans="1:2" ht="19.5" customHeight="1">
      <c r="A99" s="263" t="s">
        <v>656</v>
      </c>
      <c r="B99" s="265">
        <f>SUM(B100:B101)</f>
        <v>0</v>
      </c>
    </row>
    <row r="100" spans="1:2" ht="19.5" customHeight="1">
      <c r="A100" s="263" t="s">
        <v>700</v>
      </c>
      <c r="B100" s="152"/>
    </row>
    <row r="101" spans="1:2" ht="19.5" customHeight="1">
      <c r="A101" s="263" t="s">
        <v>740</v>
      </c>
      <c r="B101" s="152"/>
    </row>
    <row r="102" spans="1:2" ht="19.5" customHeight="1">
      <c r="A102" s="263" t="s">
        <v>657</v>
      </c>
      <c r="B102" s="265">
        <f>SUM(B103:B106)</f>
        <v>0</v>
      </c>
    </row>
    <row r="103" spans="1:2" ht="19.5" customHeight="1">
      <c r="A103" s="263" t="s">
        <v>741</v>
      </c>
      <c r="B103" s="152"/>
    </row>
    <row r="104" spans="1:2" ht="19.5" customHeight="1">
      <c r="A104" s="263" t="s">
        <v>742</v>
      </c>
      <c r="B104" s="152"/>
    </row>
    <row r="105" spans="1:2" ht="19.5" customHeight="1">
      <c r="A105" s="263" t="s">
        <v>743</v>
      </c>
      <c r="B105" s="152"/>
    </row>
    <row r="106" spans="1:2" ht="19.5" customHeight="1">
      <c r="A106" s="263" t="s">
        <v>744</v>
      </c>
      <c r="B106" s="152"/>
    </row>
    <row r="107" spans="1:2" ht="19.5" customHeight="1">
      <c r="A107" s="169" t="s">
        <v>364</v>
      </c>
      <c r="B107" s="265">
        <f>SUM(B108,B113,B118,B123,B132,B139,B148,B151,B154:B155)</f>
        <v>0</v>
      </c>
    </row>
    <row r="108" spans="1:2" ht="19.5" customHeight="1">
      <c r="A108" s="153" t="s">
        <v>658</v>
      </c>
      <c r="B108" s="265">
        <f>SUM(B109:B112)</f>
        <v>0</v>
      </c>
    </row>
    <row r="109" spans="1:2" ht="19.5" customHeight="1">
      <c r="A109" s="153" t="s">
        <v>745</v>
      </c>
      <c r="B109" s="152"/>
    </row>
    <row r="110" spans="1:2" ht="19.5" customHeight="1">
      <c r="A110" s="153" t="s">
        <v>746</v>
      </c>
      <c r="B110" s="152"/>
    </row>
    <row r="111" spans="1:2" ht="19.5" customHeight="1">
      <c r="A111" s="153" t="s">
        <v>747</v>
      </c>
      <c r="B111" s="152"/>
    </row>
    <row r="112" spans="1:2" ht="19.5" customHeight="1">
      <c r="A112" s="153" t="s">
        <v>748</v>
      </c>
      <c r="B112" s="152"/>
    </row>
    <row r="113" spans="1:2" ht="19.5" customHeight="1">
      <c r="A113" s="153" t="s">
        <v>659</v>
      </c>
      <c r="B113" s="265">
        <f>SUM(B114:B117)</f>
        <v>0</v>
      </c>
    </row>
    <row r="114" spans="1:2" ht="19.5" customHeight="1">
      <c r="A114" s="153" t="s">
        <v>747</v>
      </c>
      <c r="B114" s="152"/>
    </row>
    <row r="115" spans="1:2" ht="19.5" customHeight="1">
      <c r="A115" s="153" t="s">
        <v>749</v>
      </c>
      <c r="B115" s="152"/>
    </row>
    <row r="116" spans="1:2" ht="19.5" customHeight="1">
      <c r="A116" s="153" t="s">
        <v>750</v>
      </c>
      <c r="B116" s="152"/>
    </row>
    <row r="117" spans="1:2" ht="19.5" customHeight="1">
      <c r="A117" s="153" t="s">
        <v>751</v>
      </c>
      <c r="B117" s="152"/>
    </row>
    <row r="118" spans="1:2" ht="19.5" customHeight="1">
      <c r="A118" s="153" t="s">
        <v>660</v>
      </c>
      <c r="B118" s="265">
        <f>SUM(B119:B122)</f>
        <v>0</v>
      </c>
    </row>
    <row r="119" spans="1:2" ht="19.5" customHeight="1">
      <c r="A119" s="153" t="s">
        <v>752</v>
      </c>
      <c r="B119" s="152"/>
    </row>
    <row r="120" spans="1:2" ht="19.5" customHeight="1">
      <c r="A120" s="153" t="s">
        <v>753</v>
      </c>
      <c r="B120" s="152"/>
    </row>
    <row r="121" spans="1:2" ht="19.5" customHeight="1">
      <c r="A121" s="153" t="s">
        <v>754</v>
      </c>
      <c r="B121" s="152"/>
    </row>
    <row r="122" spans="1:2" ht="19.5" customHeight="1">
      <c r="A122" s="153" t="s">
        <v>755</v>
      </c>
      <c r="B122" s="152"/>
    </row>
    <row r="123" spans="1:2" ht="19.5" customHeight="1">
      <c r="A123" s="153" t="s">
        <v>365</v>
      </c>
      <c r="B123" s="265">
        <f>SUM(B124:B131)</f>
        <v>0</v>
      </c>
    </row>
    <row r="124" spans="1:2" ht="19.5" customHeight="1">
      <c r="A124" s="153" t="s">
        <v>756</v>
      </c>
      <c r="B124" s="152"/>
    </row>
    <row r="125" spans="1:2" ht="19.5" customHeight="1">
      <c r="A125" s="153" t="s">
        <v>757</v>
      </c>
      <c r="B125" s="152"/>
    </row>
    <row r="126" spans="1:2" ht="19.5" customHeight="1">
      <c r="A126" s="153" t="s">
        <v>758</v>
      </c>
      <c r="B126" s="152"/>
    </row>
    <row r="127" spans="1:2" ht="19.5" customHeight="1">
      <c r="A127" s="153" t="s">
        <v>759</v>
      </c>
      <c r="B127" s="152"/>
    </row>
    <row r="128" spans="1:2" ht="19.5" customHeight="1">
      <c r="A128" s="153" t="s">
        <v>760</v>
      </c>
      <c r="B128" s="152"/>
    </row>
    <row r="129" spans="1:2" ht="19.5" customHeight="1">
      <c r="A129" s="153" t="s">
        <v>761</v>
      </c>
      <c r="B129" s="152"/>
    </row>
    <row r="130" spans="1:2" ht="19.5" customHeight="1">
      <c r="A130" s="153" t="s">
        <v>762</v>
      </c>
      <c r="B130" s="152"/>
    </row>
    <row r="131" spans="1:2" ht="19.5" customHeight="1">
      <c r="A131" s="153" t="s">
        <v>763</v>
      </c>
      <c r="B131" s="152"/>
    </row>
    <row r="132" spans="1:2" ht="19.5" customHeight="1">
      <c r="A132" s="153" t="s">
        <v>366</v>
      </c>
      <c r="B132" s="265">
        <f>SUM(B133:B138)</f>
        <v>0</v>
      </c>
    </row>
    <row r="133" spans="1:2" ht="19.5" customHeight="1">
      <c r="A133" s="153" t="s">
        <v>764</v>
      </c>
      <c r="B133" s="152"/>
    </row>
    <row r="134" spans="1:2" ht="19.5" customHeight="1">
      <c r="A134" s="153" t="s">
        <v>765</v>
      </c>
      <c r="B134" s="152"/>
    </row>
    <row r="135" spans="1:2" ht="19.5" customHeight="1">
      <c r="A135" s="153" t="s">
        <v>766</v>
      </c>
      <c r="B135" s="152"/>
    </row>
    <row r="136" spans="1:2" ht="19.5" customHeight="1">
      <c r="A136" s="153" t="s">
        <v>767</v>
      </c>
      <c r="B136" s="152"/>
    </row>
    <row r="137" spans="1:2" ht="19.5" customHeight="1">
      <c r="A137" s="153" t="s">
        <v>768</v>
      </c>
      <c r="B137" s="152"/>
    </row>
    <row r="138" spans="1:2" ht="19.5" customHeight="1">
      <c r="A138" s="153" t="s">
        <v>769</v>
      </c>
      <c r="B138" s="152"/>
    </row>
    <row r="139" spans="1:2" ht="19.5" customHeight="1">
      <c r="A139" s="153" t="s">
        <v>367</v>
      </c>
      <c r="B139" s="265">
        <f>SUM(B140:B147)</f>
        <v>0</v>
      </c>
    </row>
    <row r="140" spans="1:2" ht="19.5" customHeight="1">
      <c r="A140" s="153" t="s">
        <v>770</v>
      </c>
      <c r="B140" s="152"/>
    </row>
    <row r="141" spans="1:2" ht="19.5" customHeight="1">
      <c r="A141" s="153" t="s">
        <v>771</v>
      </c>
      <c r="B141" s="152"/>
    </row>
    <row r="142" spans="1:2" ht="19.5" customHeight="1">
      <c r="A142" s="153" t="s">
        <v>772</v>
      </c>
      <c r="B142" s="152"/>
    </row>
    <row r="143" spans="1:2" ht="19.5" customHeight="1">
      <c r="A143" s="153" t="s">
        <v>773</v>
      </c>
      <c r="B143" s="152"/>
    </row>
    <row r="144" spans="1:2" ht="19.5" customHeight="1">
      <c r="A144" s="153" t="s">
        <v>774</v>
      </c>
      <c r="B144" s="152"/>
    </row>
    <row r="145" spans="1:2" ht="19.5" customHeight="1">
      <c r="A145" s="153" t="s">
        <v>775</v>
      </c>
      <c r="B145" s="152"/>
    </row>
    <row r="146" spans="1:2" ht="19.5" customHeight="1">
      <c r="A146" s="153" t="s">
        <v>776</v>
      </c>
      <c r="B146" s="152"/>
    </row>
    <row r="147" spans="1:2" ht="19.5" customHeight="1">
      <c r="A147" s="153" t="s">
        <v>777</v>
      </c>
      <c r="B147" s="152"/>
    </row>
    <row r="148" spans="1:2" ht="19.5" customHeight="1">
      <c r="A148" s="153" t="s">
        <v>661</v>
      </c>
      <c r="B148" s="265">
        <f>SUM(B149:B150)</f>
        <v>0</v>
      </c>
    </row>
    <row r="149" spans="1:2" ht="19.5" customHeight="1">
      <c r="A149" s="263" t="s">
        <v>778</v>
      </c>
      <c r="B149" s="152"/>
    </row>
    <row r="150" spans="1:2" ht="19.5" customHeight="1">
      <c r="A150" s="263" t="s">
        <v>779</v>
      </c>
      <c r="B150" s="152"/>
    </row>
    <row r="151" spans="1:2" ht="19.5" customHeight="1">
      <c r="A151" s="153" t="s">
        <v>662</v>
      </c>
      <c r="B151" s="265">
        <f>SUM(B152:B153)</f>
        <v>0</v>
      </c>
    </row>
    <row r="152" spans="1:2" ht="19.5" customHeight="1">
      <c r="A152" s="263" t="s">
        <v>778</v>
      </c>
      <c r="B152" s="152"/>
    </row>
    <row r="153" spans="1:2" ht="19.5" customHeight="1">
      <c r="A153" s="263" t="s">
        <v>780</v>
      </c>
      <c r="B153" s="152"/>
    </row>
    <row r="154" spans="1:2" ht="19.5" customHeight="1">
      <c r="A154" s="153" t="s">
        <v>663</v>
      </c>
      <c r="B154" s="152"/>
    </row>
    <row r="155" spans="1:2" ht="19.5" customHeight="1">
      <c r="A155" s="153" t="s">
        <v>664</v>
      </c>
      <c r="B155" s="265">
        <f>SUM(B156:B158)</f>
        <v>0</v>
      </c>
    </row>
    <row r="156" spans="1:2" ht="19.5" customHeight="1">
      <c r="A156" s="263" t="s">
        <v>781</v>
      </c>
      <c r="B156" s="152"/>
    </row>
    <row r="157" spans="1:2" ht="19.5" customHeight="1">
      <c r="A157" s="263" t="s">
        <v>782</v>
      </c>
      <c r="B157" s="152"/>
    </row>
    <row r="158" spans="1:2" ht="19.5" customHeight="1">
      <c r="A158" s="263" t="s">
        <v>783</v>
      </c>
      <c r="B158" s="152"/>
    </row>
    <row r="159" spans="1:2" ht="19.5" customHeight="1">
      <c r="A159" s="169" t="s">
        <v>368</v>
      </c>
      <c r="B159" s="265">
        <f>SUM(B160)</f>
        <v>0</v>
      </c>
    </row>
    <row r="160" spans="1:2" ht="19.5" customHeight="1">
      <c r="A160" s="153" t="s">
        <v>369</v>
      </c>
      <c r="B160" s="265">
        <f>SUM(B161:B162)</f>
        <v>0</v>
      </c>
    </row>
    <row r="161" spans="1:2" ht="19.5" customHeight="1">
      <c r="A161" s="153" t="s">
        <v>784</v>
      </c>
      <c r="B161" s="152"/>
    </row>
    <row r="162" spans="1:2" ht="19.5" customHeight="1">
      <c r="A162" s="153" t="s">
        <v>785</v>
      </c>
      <c r="B162" s="152"/>
    </row>
    <row r="163" spans="1:2" ht="19.5" customHeight="1">
      <c r="A163" s="169" t="s">
        <v>370</v>
      </c>
      <c r="B163" s="265">
        <f>SUM(B164:B165,B174)</f>
        <v>1847</v>
      </c>
    </row>
    <row r="164" spans="1:2" ht="19.5" customHeight="1">
      <c r="A164" s="153" t="s">
        <v>786</v>
      </c>
      <c r="B164" s="152"/>
    </row>
    <row r="165" spans="1:2" ht="19.5" customHeight="1">
      <c r="A165" s="153" t="s">
        <v>787</v>
      </c>
      <c r="B165" s="265">
        <f>SUM(B166:B173)</f>
        <v>0</v>
      </c>
    </row>
    <row r="166" spans="1:2" ht="19.5" customHeight="1">
      <c r="A166" s="153" t="s">
        <v>788</v>
      </c>
      <c r="B166" s="152"/>
    </row>
    <row r="167" spans="1:2" ht="19.5" customHeight="1">
      <c r="A167" s="153" t="s">
        <v>789</v>
      </c>
      <c r="B167" s="152"/>
    </row>
    <row r="168" spans="1:2" ht="19.5" customHeight="1">
      <c r="A168" s="153" t="s">
        <v>385</v>
      </c>
      <c r="B168" s="152"/>
    </row>
    <row r="169" spans="1:2" ht="19.5" customHeight="1">
      <c r="A169" s="153" t="s">
        <v>790</v>
      </c>
      <c r="B169" s="152"/>
    </row>
    <row r="170" spans="1:2" ht="19.5" customHeight="1">
      <c r="A170" s="153" t="s">
        <v>791</v>
      </c>
      <c r="B170" s="152"/>
    </row>
    <row r="171" spans="1:2" ht="19.5" customHeight="1">
      <c r="A171" s="153" t="s">
        <v>792</v>
      </c>
      <c r="B171" s="152"/>
    </row>
    <row r="172" spans="1:2" ht="19.5" customHeight="1">
      <c r="A172" s="153" t="s">
        <v>793</v>
      </c>
      <c r="B172" s="152"/>
    </row>
    <row r="173" spans="1:2" ht="19.5" customHeight="1">
      <c r="A173" s="153" t="s">
        <v>794</v>
      </c>
      <c r="B173" s="152"/>
    </row>
    <row r="174" spans="1:2" ht="19.5" customHeight="1">
      <c r="A174" s="153" t="s">
        <v>665</v>
      </c>
      <c r="B174" s="265">
        <f>SUM(B175:B184)</f>
        <v>1847</v>
      </c>
    </row>
    <row r="175" spans="1:2" ht="19.5" customHeight="1">
      <c r="A175" s="153" t="s">
        <v>386</v>
      </c>
      <c r="B175" s="152">
        <v>1847</v>
      </c>
    </row>
    <row r="176" spans="1:2" ht="19.5" customHeight="1">
      <c r="A176" s="153" t="s">
        <v>387</v>
      </c>
      <c r="B176" s="152"/>
    </row>
    <row r="177" spans="1:2" ht="19.5" customHeight="1">
      <c r="A177" s="153" t="s">
        <v>795</v>
      </c>
      <c r="B177" s="152"/>
    </row>
    <row r="178" spans="1:2" ht="19.5" customHeight="1">
      <c r="A178" s="153" t="s">
        <v>796</v>
      </c>
      <c r="B178" s="152"/>
    </row>
    <row r="179" spans="1:2" ht="19.5" customHeight="1">
      <c r="A179" s="153" t="s">
        <v>388</v>
      </c>
      <c r="B179" s="152"/>
    </row>
    <row r="180" spans="1:2" ht="19.5" customHeight="1">
      <c r="A180" s="153" t="s">
        <v>797</v>
      </c>
      <c r="B180" s="152"/>
    </row>
    <row r="181" spans="1:2" ht="19.5" customHeight="1">
      <c r="A181" s="153" t="s">
        <v>798</v>
      </c>
      <c r="B181" s="152"/>
    </row>
    <row r="182" spans="1:2" ht="19.5" customHeight="1">
      <c r="A182" s="153" t="s">
        <v>799</v>
      </c>
      <c r="B182" s="152"/>
    </row>
    <row r="183" spans="1:2" ht="19.5" customHeight="1">
      <c r="A183" s="153" t="s">
        <v>389</v>
      </c>
      <c r="B183" s="152"/>
    </row>
    <row r="184" spans="1:2" ht="19.5" customHeight="1">
      <c r="A184" s="153" t="s">
        <v>390</v>
      </c>
      <c r="B184" s="152"/>
    </row>
    <row r="185" spans="1:2" ht="19.5" customHeight="1">
      <c r="A185" s="169" t="s">
        <v>373</v>
      </c>
      <c r="B185" s="265">
        <f>SUM(B186:B202)</f>
        <v>4640</v>
      </c>
    </row>
    <row r="186" spans="1:2" ht="19.5" customHeight="1">
      <c r="A186" s="169" t="s">
        <v>800</v>
      </c>
      <c r="B186" s="152"/>
    </row>
    <row r="187" spans="1:2" ht="19.5" customHeight="1">
      <c r="A187" s="169" t="s">
        <v>801</v>
      </c>
      <c r="B187" s="152"/>
    </row>
    <row r="188" spans="1:2" ht="19.5" customHeight="1">
      <c r="A188" s="169" t="s">
        <v>802</v>
      </c>
      <c r="B188" s="152"/>
    </row>
    <row r="189" spans="1:2" ht="19.5" customHeight="1">
      <c r="A189" s="169" t="s">
        <v>803</v>
      </c>
      <c r="B189" s="152">
        <v>4640</v>
      </c>
    </row>
    <row r="190" spans="1:2" ht="19.5" customHeight="1">
      <c r="A190" s="169" t="s">
        <v>804</v>
      </c>
      <c r="B190" s="152"/>
    </row>
    <row r="191" spans="1:2" ht="19.5" customHeight="1">
      <c r="A191" s="169" t="s">
        <v>805</v>
      </c>
      <c r="B191" s="152"/>
    </row>
    <row r="192" spans="1:2" ht="19.5" customHeight="1">
      <c r="A192" s="169" t="s">
        <v>806</v>
      </c>
      <c r="B192" s="152"/>
    </row>
    <row r="193" spans="1:2" ht="19.5" customHeight="1">
      <c r="A193" s="169" t="s">
        <v>807</v>
      </c>
      <c r="B193" s="152"/>
    </row>
    <row r="194" spans="1:2" ht="19.5" customHeight="1">
      <c r="A194" s="169" t="s">
        <v>808</v>
      </c>
      <c r="B194" s="152"/>
    </row>
    <row r="195" spans="1:2" ht="19.5" customHeight="1">
      <c r="A195" s="169" t="s">
        <v>809</v>
      </c>
      <c r="B195" s="152"/>
    </row>
    <row r="196" spans="1:2" ht="19.5" customHeight="1">
      <c r="A196" s="169" t="s">
        <v>810</v>
      </c>
      <c r="B196" s="152"/>
    </row>
    <row r="197" spans="1:2" ht="19.5" customHeight="1">
      <c r="A197" s="169" t="s">
        <v>811</v>
      </c>
      <c r="B197" s="152"/>
    </row>
    <row r="198" spans="1:2" ht="19.5" customHeight="1">
      <c r="A198" s="169" t="s">
        <v>812</v>
      </c>
      <c r="B198" s="152"/>
    </row>
    <row r="199" spans="1:2" ht="19.5" customHeight="1">
      <c r="A199" s="169" t="s">
        <v>813</v>
      </c>
      <c r="B199" s="152"/>
    </row>
    <row r="200" spans="1:2" ht="19.5" customHeight="1">
      <c r="A200" s="169" t="s">
        <v>814</v>
      </c>
      <c r="B200" s="152"/>
    </row>
    <row r="201" spans="1:2" ht="19.5" customHeight="1">
      <c r="A201" s="169" t="s">
        <v>815</v>
      </c>
      <c r="B201" s="152"/>
    </row>
    <row r="202" spans="1:2" ht="19.5" customHeight="1">
      <c r="A202" s="169" t="s">
        <v>816</v>
      </c>
      <c r="B202" s="152"/>
    </row>
    <row r="203" spans="1:2" ht="19.5" customHeight="1">
      <c r="A203" s="169" t="s">
        <v>666</v>
      </c>
      <c r="B203" s="265">
        <f>SUM(B204:B220)</f>
        <v>0</v>
      </c>
    </row>
    <row r="204" spans="1:2" ht="19.5" customHeight="1">
      <c r="A204" s="169" t="s">
        <v>817</v>
      </c>
      <c r="B204" s="266"/>
    </row>
    <row r="205" spans="1:2" ht="19.5" customHeight="1">
      <c r="A205" s="169" t="s">
        <v>818</v>
      </c>
      <c r="B205" s="266"/>
    </row>
    <row r="206" spans="1:2" ht="19.5" customHeight="1">
      <c r="A206" s="169" t="s">
        <v>819</v>
      </c>
      <c r="B206" s="152"/>
    </row>
    <row r="207" spans="1:2" ht="19.5" customHeight="1">
      <c r="A207" s="169" t="s">
        <v>820</v>
      </c>
      <c r="B207" s="152"/>
    </row>
    <row r="208" spans="1:2" ht="19.5" customHeight="1">
      <c r="A208" s="169" t="s">
        <v>821</v>
      </c>
      <c r="B208" s="152"/>
    </row>
    <row r="209" spans="1:2" ht="19.5" customHeight="1">
      <c r="A209" s="169" t="s">
        <v>822</v>
      </c>
      <c r="B209" s="152"/>
    </row>
    <row r="210" spans="1:2" ht="19.5" customHeight="1">
      <c r="A210" s="169" t="s">
        <v>823</v>
      </c>
      <c r="B210" s="152"/>
    </row>
    <row r="211" spans="1:2" ht="19.5" customHeight="1">
      <c r="A211" s="169" t="s">
        <v>824</v>
      </c>
      <c r="B211" s="152"/>
    </row>
    <row r="212" spans="1:2" ht="19.5" customHeight="1">
      <c r="A212" s="169" t="s">
        <v>825</v>
      </c>
      <c r="B212" s="152"/>
    </row>
    <row r="213" spans="1:2" ht="19.5" customHeight="1">
      <c r="A213" s="169" t="s">
        <v>826</v>
      </c>
      <c r="B213" s="152"/>
    </row>
    <row r="214" spans="1:2" ht="19.5" customHeight="1">
      <c r="A214" s="169" t="s">
        <v>827</v>
      </c>
      <c r="B214" s="152"/>
    </row>
    <row r="215" spans="1:2" ht="19.5" customHeight="1">
      <c r="A215" s="169" t="s">
        <v>828</v>
      </c>
      <c r="B215" s="152"/>
    </row>
    <row r="216" spans="1:2" ht="19.5" customHeight="1">
      <c r="A216" s="169" t="s">
        <v>829</v>
      </c>
      <c r="B216" s="152"/>
    </row>
    <row r="217" spans="1:2" ht="19.5" customHeight="1">
      <c r="A217" s="169" t="s">
        <v>830</v>
      </c>
      <c r="B217" s="152"/>
    </row>
    <row r="218" spans="1:2" ht="19.5" customHeight="1">
      <c r="A218" s="169" t="s">
        <v>831</v>
      </c>
      <c r="B218" s="266"/>
    </row>
    <row r="219" spans="1:2" ht="19.5" customHeight="1">
      <c r="A219" s="169" t="s">
        <v>832</v>
      </c>
      <c r="B219" s="266"/>
    </row>
    <row r="220" spans="1:2" ht="19.5" customHeight="1">
      <c r="A220" s="169" t="s">
        <v>833</v>
      </c>
      <c r="B220" s="266"/>
    </row>
    <row r="221" spans="1:2" ht="19.5" customHeight="1">
      <c r="A221" s="73" t="s">
        <v>688</v>
      </c>
      <c r="B221" s="265">
        <f>SUM(B5,B18,B30,B37,B83,B107,B159,B163,B185,B203)</f>
        <v>41694</v>
      </c>
    </row>
    <row r="222" ht="19.5" customHeight="1"/>
    <row r="223" ht="19.5" customHeight="1"/>
    <row r="224" ht="19.5" customHeight="1"/>
    <row r="225" ht="19.5" customHeight="1"/>
    <row r="226" ht="19.5" customHeight="1"/>
    <row r="227" ht="19.5" customHeight="1"/>
    <row r="228" ht="19.5" customHeight="1">
      <c r="A228" s="73"/>
    </row>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sheetData>
  <sheetProtection/>
  <mergeCells count="2">
    <mergeCell ref="A3:B3"/>
    <mergeCell ref="A1:B1"/>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C17"/>
  <sheetViews>
    <sheetView zoomScalePageLayoutView="0" workbookViewId="0" topLeftCell="A1">
      <selection activeCell="B7" sqref="B7"/>
    </sheetView>
  </sheetViews>
  <sheetFormatPr defaultColWidth="8.75390625" defaultRowHeight="21" customHeight="1"/>
  <cols>
    <col min="1" max="1" width="37.125" style="331" customWidth="1"/>
    <col min="2" max="2" width="29.125" style="331" customWidth="1"/>
    <col min="3" max="3" width="13.50390625" style="331" customWidth="1"/>
    <col min="4" max="32" width="9.00390625" style="331" bestFit="1" customWidth="1"/>
    <col min="33" max="16384" width="8.75390625" style="331" customWidth="1"/>
  </cols>
  <sheetData>
    <row r="1" ht="39.75" customHeight="1">
      <c r="A1" s="330"/>
    </row>
    <row r="2" spans="1:3" ht="41.25" customHeight="1">
      <c r="A2" s="332" t="s">
        <v>2658</v>
      </c>
      <c r="B2" s="332"/>
      <c r="C2" s="332"/>
    </row>
    <row r="3" spans="1:3" s="334" customFormat="1" ht="24.75" customHeight="1">
      <c r="A3" s="333"/>
      <c r="C3" s="335" t="s">
        <v>0</v>
      </c>
    </row>
    <row r="4" spans="1:3" s="334" customFormat="1" ht="47.25" customHeight="1">
      <c r="A4" s="336" t="s">
        <v>37</v>
      </c>
      <c r="B4" s="337" t="s">
        <v>2659</v>
      </c>
      <c r="C4" s="338" t="s">
        <v>2660</v>
      </c>
    </row>
    <row r="5" spans="1:3" ht="31.5" customHeight="1">
      <c r="A5" s="339" t="s">
        <v>2646</v>
      </c>
      <c r="B5" s="340"/>
      <c r="C5" s="340"/>
    </row>
    <row r="6" spans="1:3" ht="31.5" customHeight="1">
      <c r="A6" s="339" t="s">
        <v>2647</v>
      </c>
      <c r="B6" s="340"/>
      <c r="C6" s="340"/>
    </row>
    <row r="7" spans="1:3" ht="31.5" customHeight="1">
      <c r="A7" s="339" t="s">
        <v>2648</v>
      </c>
      <c r="B7" s="340"/>
      <c r="C7" s="340"/>
    </row>
    <row r="8" spans="1:3" ht="31.5" customHeight="1">
      <c r="A8" s="339" t="s">
        <v>2649</v>
      </c>
      <c r="B8" s="340"/>
      <c r="C8" s="340"/>
    </row>
    <row r="9" spans="1:3" ht="31.5" customHeight="1">
      <c r="A9" s="339" t="s">
        <v>2650</v>
      </c>
      <c r="B9" s="340"/>
      <c r="C9" s="340"/>
    </row>
    <row r="10" spans="1:3" ht="31.5" customHeight="1">
      <c r="A10" s="339" t="s">
        <v>2651</v>
      </c>
      <c r="B10" s="340"/>
      <c r="C10" s="340"/>
    </row>
    <row r="11" spans="1:3" ht="31.5" customHeight="1">
      <c r="A11" s="339" t="s">
        <v>2652</v>
      </c>
      <c r="B11" s="340"/>
      <c r="C11" s="340"/>
    </row>
    <row r="12" spans="1:3" ht="31.5" customHeight="1">
      <c r="A12" s="339" t="s">
        <v>2653</v>
      </c>
      <c r="B12" s="340"/>
      <c r="C12" s="340"/>
    </row>
    <row r="13" spans="1:3" ht="31.5" customHeight="1">
      <c r="A13" s="339" t="s">
        <v>2654</v>
      </c>
      <c r="B13" s="340"/>
      <c r="C13" s="340"/>
    </row>
    <row r="14" spans="1:3" ht="31.5" customHeight="1">
      <c r="A14" s="339" t="s">
        <v>2655</v>
      </c>
      <c r="B14" s="340"/>
      <c r="C14" s="340"/>
    </row>
    <row r="15" spans="1:3" ht="31.5" customHeight="1">
      <c r="A15" s="339" t="s">
        <v>2656</v>
      </c>
      <c r="B15" s="340"/>
      <c r="C15" s="340"/>
    </row>
    <row r="16" spans="1:3" ht="31.5" customHeight="1">
      <c r="A16" s="339"/>
      <c r="B16" s="340"/>
      <c r="C16" s="340"/>
    </row>
    <row r="17" spans="1:3" ht="31.5" customHeight="1">
      <c r="A17" s="341" t="s">
        <v>36</v>
      </c>
      <c r="B17" s="342"/>
      <c r="C17" s="342"/>
    </row>
  </sheetData>
  <sheetProtection/>
  <mergeCells count="1">
    <mergeCell ref="A2:C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5"/>
  <sheetViews>
    <sheetView zoomScalePageLayoutView="0" workbookViewId="0" topLeftCell="A1">
      <selection activeCell="C23" sqref="C23"/>
    </sheetView>
  </sheetViews>
  <sheetFormatPr defaultColWidth="14.375" defaultRowHeight="14.25"/>
  <cols>
    <col min="1" max="3" width="23.50390625" style="50" customWidth="1"/>
    <col min="4" max="16384" width="14.375" style="50" customWidth="1"/>
  </cols>
  <sheetData>
    <row r="1" ht="22.5" customHeight="1">
      <c r="A1" s="51"/>
    </row>
    <row r="2" spans="1:3" ht="51" customHeight="1">
      <c r="A2" s="320" t="s">
        <v>837</v>
      </c>
      <c r="B2" s="320"/>
      <c r="C2" s="320"/>
    </row>
    <row r="3" spans="1:3" ht="39.75" customHeight="1">
      <c r="A3" s="52"/>
      <c r="B3" s="52"/>
      <c r="C3" s="53" t="s">
        <v>322</v>
      </c>
    </row>
    <row r="4" spans="1:3" ht="31.5" customHeight="1">
      <c r="A4" s="54" t="s">
        <v>346</v>
      </c>
      <c r="B4" s="185" t="s">
        <v>835</v>
      </c>
      <c r="C4" s="185" t="s">
        <v>836</v>
      </c>
    </row>
    <row r="5" spans="1:3" ht="37.5" customHeight="1">
      <c r="A5" s="186" t="s">
        <v>838</v>
      </c>
      <c r="B5" s="49">
        <v>62906</v>
      </c>
      <c r="C5" s="4">
        <v>12.02</v>
      </c>
    </row>
  </sheetData>
  <sheetProtection/>
  <mergeCells count="1">
    <mergeCell ref="A2:C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42"/>
  <sheetViews>
    <sheetView zoomScalePageLayoutView="0" workbookViewId="0" topLeftCell="A4">
      <selection activeCell="A7" sqref="A7"/>
    </sheetView>
  </sheetViews>
  <sheetFormatPr defaultColWidth="9.00390625" defaultRowHeight="21" customHeight="1"/>
  <cols>
    <col min="1" max="1" width="40.50390625" style="27" customWidth="1"/>
    <col min="2" max="2" width="17.75390625" style="27" customWidth="1"/>
    <col min="3" max="3" width="14.375" style="27" customWidth="1"/>
    <col min="4" max="4" width="10.25390625" style="27" customWidth="1"/>
    <col min="5" max="5" width="9.00390625" style="27" customWidth="1"/>
    <col min="6" max="6" width="9.625" style="27" bestFit="1" customWidth="1"/>
    <col min="7" max="7" width="9.00390625" style="27" customWidth="1"/>
    <col min="8" max="8" width="12.00390625" style="27" bestFit="1" customWidth="1"/>
    <col min="9" max="16384" width="9.00390625" style="27" customWidth="1"/>
  </cols>
  <sheetData>
    <row r="1" ht="40.5" customHeight="1">
      <c r="A1" s="28"/>
    </row>
    <row r="2" spans="1:4" ht="41.25" customHeight="1">
      <c r="A2" s="326" t="s">
        <v>839</v>
      </c>
      <c r="B2" s="326"/>
      <c r="C2" s="9"/>
      <c r="D2" s="9"/>
    </row>
    <row r="3" spans="1:2" ht="21" customHeight="1">
      <c r="A3" s="29"/>
      <c r="B3" s="11" t="s">
        <v>0</v>
      </c>
    </row>
    <row r="4" spans="1:4" ht="36" customHeight="1">
      <c r="A4" s="12" t="s">
        <v>1</v>
      </c>
      <c r="B4" s="13" t="s">
        <v>2</v>
      </c>
      <c r="C4"/>
      <c r="D4"/>
    </row>
    <row r="5" spans="1:8" s="25" customFormat="1" ht="21" customHeight="1">
      <c r="A5" s="30" t="s">
        <v>391</v>
      </c>
      <c r="B5" s="31"/>
      <c r="C5"/>
      <c r="D5"/>
      <c r="F5" s="32"/>
      <c r="H5" s="33"/>
    </row>
    <row r="6" spans="1:4" ht="21" customHeight="1">
      <c r="A6" s="34" t="s">
        <v>392</v>
      </c>
      <c r="B6" s="35"/>
      <c r="C6"/>
      <c r="D6"/>
    </row>
    <row r="7" spans="1:4" ht="21" customHeight="1">
      <c r="A7" s="34" t="s">
        <v>393</v>
      </c>
      <c r="B7" s="35"/>
      <c r="C7"/>
      <c r="D7"/>
    </row>
    <row r="8" spans="1:4" ht="21" customHeight="1">
      <c r="A8" s="34" t="s">
        <v>394</v>
      </c>
      <c r="B8" s="35"/>
      <c r="C8"/>
      <c r="D8"/>
    </row>
    <row r="9" spans="1:4" ht="21" customHeight="1">
      <c r="A9" s="34" t="s">
        <v>395</v>
      </c>
      <c r="B9" s="35"/>
      <c r="C9"/>
      <c r="D9"/>
    </row>
    <row r="10" spans="1:4" ht="21" customHeight="1">
      <c r="A10" s="34" t="s">
        <v>396</v>
      </c>
      <c r="B10" s="35"/>
      <c r="C10"/>
      <c r="D10"/>
    </row>
    <row r="11" spans="1:4" ht="21" customHeight="1">
      <c r="A11" s="34" t="s">
        <v>397</v>
      </c>
      <c r="B11" s="35"/>
      <c r="C11"/>
      <c r="D11"/>
    </row>
    <row r="12" spans="1:4" ht="21" customHeight="1">
      <c r="A12" s="34" t="s">
        <v>398</v>
      </c>
      <c r="B12" s="35"/>
      <c r="C12"/>
      <c r="D12"/>
    </row>
    <row r="13" spans="1:4" ht="21" customHeight="1">
      <c r="A13" s="34" t="s">
        <v>399</v>
      </c>
      <c r="B13" s="35"/>
      <c r="C13"/>
      <c r="D13"/>
    </row>
    <row r="14" spans="1:4" ht="21" customHeight="1">
      <c r="A14" s="34" t="s">
        <v>400</v>
      </c>
      <c r="B14" s="35"/>
      <c r="C14"/>
      <c r="D14"/>
    </row>
    <row r="15" spans="1:4" ht="21" customHeight="1">
      <c r="A15" s="34" t="s">
        <v>401</v>
      </c>
      <c r="B15" s="35"/>
      <c r="C15"/>
      <c r="D15"/>
    </row>
    <row r="16" spans="1:4" ht="21" customHeight="1">
      <c r="A16" s="34" t="s">
        <v>402</v>
      </c>
      <c r="B16" s="35"/>
      <c r="C16"/>
      <c r="D16"/>
    </row>
    <row r="17" spans="1:4" ht="21" customHeight="1">
      <c r="A17" s="34" t="s">
        <v>403</v>
      </c>
      <c r="B17" s="35"/>
      <c r="C17"/>
      <c r="D17"/>
    </row>
    <row r="18" spans="1:4" ht="21" customHeight="1">
      <c r="A18" s="34" t="s">
        <v>404</v>
      </c>
      <c r="B18" s="35"/>
      <c r="C18"/>
      <c r="D18"/>
    </row>
    <row r="19" spans="1:4" ht="21" customHeight="1">
      <c r="A19" s="34" t="s">
        <v>405</v>
      </c>
      <c r="B19" s="35"/>
      <c r="C19"/>
      <c r="D19"/>
    </row>
    <row r="20" spans="1:4" ht="21" customHeight="1">
      <c r="A20" s="36" t="s">
        <v>406</v>
      </c>
      <c r="B20" s="35"/>
      <c r="C20"/>
      <c r="D20"/>
    </row>
    <row r="21" spans="1:8" s="25" customFormat="1" ht="21" customHeight="1">
      <c r="A21" s="30" t="s">
        <v>407</v>
      </c>
      <c r="B21" s="31"/>
      <c r="C21"/>
      <c r="D21"/>
      <c r="F21" s="32"/>
      <c r="H21" s="33"/>
    </row>
    <row r="22" spans="1:4" ht="21" customHeight="1">
      <c r="A22" s="34" t="s">
        <v>408</v>
      </c>
      <c r="B22" s="35"/>
      <c r="C22"/>
      <c r="D22"/>
    </row>
    <row r="23" spans="1:4" ht="21" customHeight="1">
      <c r="A23" s="34" t="s">
        <v>409</v>
      </c>
      <c r="B23" s="35"/>
      <c r="C23"/>
      <c r="D23"/>
    </row>
    <row r="24" spans="1:4" s="25" customFormat="1" ht="21" customHeight="1">
      <c r="A24" s="30" t="s">
        <v>410</v>
      </c>
      <c r="B24" s="31"/>
      <c r="C24"/>
      <c r="D24"/>
    </row>
    <row r="25" spans="1:4" ht="35.25" customHeight="1">
      <c r="A25" s="36" t="s">
        <v>411</v>
      </c>
      <c r="B25" s="35"/>
      <c r="C25"/>
      <c r="D25"/>
    </row>
    <row r="26" spans="1:4" ht="21" customHeight="1">
      <c r="A26" s="34"/>
      <c r="B26" s="35"/>
      <c r="C26"/>
      <c r="D26"/>
    </row>
    <row r="27" spans="1:4" ht="21" customHeight="1">
      <c r="A27" s="37" t="s">
        <v>412</v>
      </c>
      <c r="B27" s="31"/>
      <c r="C27"/>
      <c r="D27"/>
    </row>
    <row r="28" spans="1:4" s="26" customFormat="1" ht="23.25" customHeight="1">
      <c r="A28" s="38" t="s">
        <v>413</v>
      </c>
      <c r="B28" s="39"/>
      <c r="C28"/>
      <c r="D28"/>
    </row>
    <row r="29" spans="1:4" ht="23.25" customHeight="1">
      <c r="A29" s="38" t="s">
        <v>7</v>
      </c>
      <c r="B29" s="35"/>
      <c r="C29"/>
      <c r="D29"/>
    </row>
    <row r="30" spans="1:4" ht="23.25" customHeight="1">
      <c r="A30" s="38"/>
      <c r="B30" s="35"/>
      <c r="C30"/>
      <c r="D30"/>
    </row>
    <row r="31" spans="1:4" ht="21" customHeight="1">
      <c r="A31" s="23" t="s">
        <v>12</v>
      </c>
      <c r="B31" s="31"/>
      <c r="C31"/>
      <c r="D31"/>
    </row>
    <row r="33" spans="1:4" s="25" customFormat="1" ht="21" customHeight="1">
      <c r="A33" s="27"/>
      <c r="B33" s="40"/>
      <c r="C33" s="27"/>
      <c r="D33" s="27"/>
    </row>
    <row r="36" spans="3:4" ht="21" customHeight="1">
      <c r="C36" s="25"/>
      <c r="D36" s="25"/>
    </row>
    <row r="39" spans="1:4" s="25" customFormat="1" ht="21" customHeight="1">
      <c r="A39" s="27"/>
      <c r="B39" s="27"/>
      <c r="C39" s="27"/>
      <c r="D39" s="27"/>
    </row>
    <row r="42" spans="3:4" ht="21" customHeight="1">
      <c r="C42" s="25"/>
      <c r="D42" s="25"/>
    </row>
  </sheetData>
  <sheetProtection/>
  <mergeCells count="1">
    <mergeCell ref="A2:B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D25"/>
  <sheetViews>
    <sheetView zoomScaleSheetLayoutView="100" zoomScalePageLayoutView="0" workbookViewId="0" topLeftCell="A1">
      <selection activeCell="A1" sqref="A1:IV16384"/>
    </sheetView>
  </sheetViews>
  <sheetFormatPr defaultColWidth="9.00390625" defaultRowHeight="14.25"/>
  <cols>
    <col min="1" max="1" width="48.375" style="0" customWidth="1"/>
    <col min="2" max="2" width="25.625" style="0" customWidth="1"/>
  </cols>
  <sheetData>
    <row r="2" spans="1:4" ht="21.75">
      <c r="A2" s="326" t="s">
        <v>840</v>
      </c>
      <c r="B2" s="326"/>
      <c r="C2" s="9"/>
      <c r="D2" s="9"/>
    </row>
    <row r="3" spans="1:4" ht="21.75">
      <c r="A3" s="10"/>
      <c r="B3" s="11" t="s">
        <v>0</v>
      </c>
      <c r="C3" s="8"/>
      <c r="D3" s="8"/>
    </row>
    <row r="4" spans="1:2" ht="36.75" customHeight="1">
      <c r="A4" s="12" t="s">
        <v>1</v>
      </c>
      <c r="B4" s="13" t="s">
        <v>3</v>
      </c>
    </row>
    <row r="5" spans="1:2" ht="36.75" customHeight="1">
      <c r="A5" s="14" t="s">
        <v>414</v>
      </c>
      <c r="B5" s="15">
        <f>SUM(B6:B10)</f>
        <v>0</v>
      </c>
    </row>
    <row r="6" spans="1:2" ht="36.75" customHeight="1">
      <c r="A6" s="16" t="s">
        <v>415</v>
      </c>
      <c r="B6" s="17"/>
    </row>
    <row r="7" spans="1:2" ht="36.75" customHeight="1">
      <c r="A7" s="16" t="s">
        <v>416</v>
      </c>
      <c r="B7" s="17"/>
    </row>
    <row r="8" spans="1:2" ht="36.75" customHeight="1">
      <c r="A8" s="16" t="s">
        <v>417</v>
      </c>
      <c r="B8" s="17"/>
    </row>
    <row r="9" spans="1:2" ht="36.75" customHeight="1">
      <c r="A9" s="16" t="s">
        <v>418</v>
      </c>
      <c r="B9" s="17"/>
    </row>
    <row r="10" spans="1:2" ht="36.75" customHeight="1">
      <c r="A10" s="16" t="s">
        <v>419</v>
      </c>
      <c r="B10" s="17"/>
    </row>
    <row r="11" spans="1:2" ht="36.75" customHeight="1">
      <c r="A11" s="14" t="s">
        <v>420</v>
      </c>
      <c r="B11" s="15"/>
    </row>
    <row r="12" spans="1:2" ht="36.75" customHeight="1">
      <c r="A12" s="16" t="s">
        <v>421</v>
      </c>
      <c r="B12" s="17"/>
    </row>
    <row r="13" spans="1:2" ht="36.75" customHeight="1">
      <c r="A13" s="16" t="s">
        <v>422</v>
      </c>
      <c r="B13" s="17"/>
    </row>
    <row r="14" spans="1:2" ht="36.75" customHeight="1">
      <c r="A14" s="16" t="s">
        <v>423</v>
      </c>
      <c r="B14" s="17"/>
    </row>
    <row r="15" spans="1:2" ht="36.75" customHeight="1">
      <c r="A15" s="16" t="s">
        <v>424</v>
      </c>
      <c r="B15" s="17"/>
    </row>
    <row r="16" spans="1:2" ht="36.75" customHeight="1">
      <c r="A16" s="16" t="s">
        <v>425</v>
      </c>
      <c r="B16" s="17"/>
    </row>
    <row r="17" spans="1:2" ht="36.75" customHeight="1">
      <c r="A17" s="16" t="s">
        <v>426</v>
      </c>
      <c r="B17" s="17"/>
    </row>
    <row r="18" spans="1:2" ht="36.75" customHeight="1">
      <c r="A18" s="16" t="s">
        <v>427</v>
      </c>
      <c r="B18" s="17"/>
    </row>
    <row r="19" spans="1:2" ht="36.75" customHeight="1">
      <c r="A19" s="14" t="s">
        <v>428</v>
      </c>
      <c r="B19" s="15"/>
    </row>
    <row r="20" spans="1:2" ht="36.75" customHeight="1">
      <c r="A20" s="16" t="s">
        <v>428</v>
      </c>
      <c r="B20" s="18"/>
    </row>
    <row r="21" spans="1:2" ht="36.75" customHeight="1">
      <c r="A21" s="19" t="s">
        <v>429</v>
      </c>
      <c r="B21" s="15">
        <f>B19+B11+B5</f>
        <v>0</v>
      </c>
    </row>
    <row r="22" spans="1:2" ht="36.75" customHeight="1">
      <c r="A22" s="20" t="s">
        <v>430</v>
      </c>
      <c r="B22" s="21"/>
    </row>
    <row r="23" spans="1:2" ht="36.75" customHeight="1">
      <c r="A23" s="22" t="s">
        <v>11</v>
      </c>
      <c r="B23" s="22"/>
    </row>
    <row r="24" spans="1:2" ht="36.75" customHeight="1">
      <c r="A24" s="22"/>
      <c r="B24" s="22"/>
    </row>
    <row r="25" spans="1:2" ht="36.75" customHeight="1">
      <c r="A25" s="23" t="s">
        <v>13</v>
      </c>
      <c r="B25" s="24">
        <f>B22+B21+B23</f>
        <v>0</v>
      </c>
    </row>
  </sheetData>
  <sheetProtection/>
  <mergeCells count="1">
    <mergeCell ref="A2:B2"/>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2:D25"/>
  <sheetViews>
    <sheetView zoomScalePageLayoutView="0" workbookViewId="0" topLeftCell="A1">
      <selection activeCell="B9" sqref="B9"/>
    </sheetView>
  </sheetViews>
  <sheetFormatPr defaultColWidth="9.00390625" defaultRowHeight="14.25"/>
  <cols>
    <col min="1" max="1" width="48.375" style="0" customWidth="1"/>
    <col min="2" max="2" width="25.625" style="0" customWidth="1"/>
  </cols>
  <sheetData>
    <row r="2" spans="1:4" ht="21.75">
      <c r="A2" s="326" t="s">
        <v>2657</v>
      </c>
      <c r="B2" s="326"/>
      <c r="C2" s="9"/>
      <c r="D2" s="9"/>
    </row>
    <row r="3" spans="1:4" ht="21.75">
      <c r="A3" s="10"/>
      <c r="B3" s="11" t="s">
        <v>0</v>
      </c>
      <c r="C3" s="8"/>
      <c r="D3" s="8"/>
    </row>
    <row r="4" spans="1:2" ht="36.75" customHeight="1">
      <c r="A4" s="12" t="s">
        <v>1</v>
      </c>
      <c r="B4" s="13" t="s">
        <v>3</v>
      </c>
    </row>
    <row r="5" spans="1:2" ht="36.75" customHeight="1">
      <c r="A5" s="14" t="s">
        <v>414</v>
      </c>
      <c r="B5" s="15">
        <f>SUM(B6:B10)</f>
        <v>0</v>
      </c>
    </row>
    <row r="6" spans="1:2" ht="36.75" customHeight="1">
      <c r="A6" s="16" t="s">
        <v>415</v>
      </c>
      <c r="B6" s="17"/>
    </row>
    <row r="7" spans="1:2" ht="36.75" customHeight="1">
      <c r="A7" s="16" t="s">
        <v>416</v>
      </c>
      <c r="B7" s="17"/>
    </row>
    <row r="8" spans="1:2" ht="36.75" customHeight="1">
      <c r="A8" s="16" t="s">
        <v>417</v>
      </c>
      <c r="B8" s="17"/>
    </row>
    <row r="9" spans="1:2" ht="36.75" customHeight="1">
      <c r="A9" s="16" t="s">
        <v>418</v>
      </c>
      <c r="B9" s="17"/>
    </row>
    <row r="10" spans="1:2" ht="36.75" customHeight="1">
      <c r="A10" s="16" t="s">
        <v>419</v>
      </c>
      <c r="B10" s="17"/>
    </row>
    <row r="11" spans="1:2" ht="36.75" customHeight="1">
      <c r="A11" s="14" t="s">
        <v>420</v>
      </c>
      <c r="B11" s="15"/>
    </row>
    <row r="12" spans="1:2" ht="36.75" customHeight="1">
      <c r="A12" s="16" t="s">
        <v>421</v>
      </c>
      <c r="B12" s="17"/>
    </row>
    <row r="13" spans="1:2" ht="36.75" customHeight="1">
      <c r="A13" s="16" t="s">
        <v>422</v>
      </c>
      <c r="B13" s="17"/>
    </row>
    <row r="14" spans="1:2" ht="36.75" customHeight="1">
      <c r="A14" s="16" t="s">
        <v>423</v>
      </c>
      <c r="B14" s="17"/>
    </row>
    <row r="15" spans="1:2" ht="36.75" customHeight="1">
      <c r="A15" s="16" t="s">
        <v>424</v>
      </c>
      <c r="B15" s="17"/>
    </row>
    <row r="16" spans="1:2" ht="36.75" customHeight="1">
      <c r="A16" s="16" t="s">
        <v>425</v>
      </c>
      <c r="B16" s="17"/>
    </row>
    <row r="17" spans="1:2" ht="36.75" customHeight="1">
      <c r="A17" s="16" t="s">
        <v>426</v>
      </c>
      <c r="B17" s="17"/>
    </row>
    <row r="18" spans="1:2" ht="36.75" customHeight="1">
      <c r="A18" s="16" t="s">
        <v>427</v>
      </c>
      <c r="B18" s="17"/>
    </row>
    <row r="19" spans="1:2" ht="36.75" customHeight="1">
      <c r="A19" s="14" t="s">
        <v>428</v>
      </c>
      <c r="B19" s="15"/>
    </row>
    <row r="20" spans="1:2" ht="36.75" customHeight="1">
      <c r="A20" s="16" t="s">
        <v>428</v>
      </c>
      <c r="B20" s="18"/>
    </row>
    <row r="21" spans="1:2" ht="36.75" customHeight="1">
      <c r="A21" s="19" t="s">
        <v>429</v>
      </c>
      <c r="B21" s="15">
        <f>B19+B11+B5</f>
        <v>0</v>
      </c>
    </row>
    <row r="22" spans="1:2" ht="36.75" customHeight="1">
      <c r="A22" s="20" t="s">
        <v>430</v>
      </c>
      <c r="B22" s="21"/>
    </row>
    <row r="23" spans="1:2" ht="36.75" customHeight="1">
      <c r="A23" s="22" t="s">
        <v>11</v>
      </c>
      <c r="B23" s="22"/>
    </row>
    <row r="24" spans="1:2" ht="36.75" customHeight="1">
      <c r="A24" s="22"/>
      <c r="B24" s="22"/>
    </row>
    <row r="25" spans="1:2" ht="36.75" customHeight="1">
      <c r="A25" s="23" t="s">
        <v>13</v>
      </c>
      <c r="B25" s="24">
        <f>B22+B21+B23</f>
        <v>0</v>
      </c>
    </row>
  </sheetData>
  <sheetProtection/>
  <mergeCells count="1">
    <mergeCell ref="A2:B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8"/>
  <sheetViews>
    <sheetView zoomScalePageLayoutView="0" workbookViewId="0" topLeftCell="A1">
      <selection activeCell="D3" sqref="D3:E3"/>
    </sheetView>
  </sheetViews>
  <sheetFormatPr defaultColWidth="8.75390625" defaultRowHeight="14.25"/>
  <cols>
    <col min="1" max="1" width="36.125" style="66" customWidth="1"/>
    <col min="2" max="2" width="13.375" style="66" customWidth="1"/>
    <col min="3" max="3" width="14.00390625" style="66" customWidth="1"/>
    <col min="4" max="5" width="12.00390625" style="66" customWidth="1"/>
    <col min="6" max="32" width="9.00390625" style="66" bestFit="1" customWidth="1"/>
    <col min="33" max="16384" width="8.75390625" style="66" customWidth="1"/>
  </cols>
  <sheetData>
    <row r="1" spans="1:5" ht="37.5" customHeight="1">
      <c r="A1" s="295" t="s">
        <v>439</v>
      </c>
      <c r="B1" s="295"/>
      <c r="C1" s="295"/>
      <c r="D1" s="295"/>
      <c r="E1" s="295"/>
    </row>
    <row r="2" spans="1:6" ht="22.5" customHeight="1">
      <c r="A2" s="68"/>
      <c r="B2" s="69"/>
      <c r="C2" s="70"/>
      <c r="D2" s="70"/>
      <c r="E2" s="70" t="s">
        <v>0</v>
      </c>
      <c r="F2" s="71"/>
    </row>
    <row r="3" spans="1:5" s="67" customFormat="1" ht="41.25" customHeight="1">
      <c r="A3" s="63" t="s">
        <v>1</v>
      </c>
      <c r="B3" s="63" t="s">
        <v>440</v>
      </c>
      <c r="C3" s="63" t="s">
        <v>441</v>
      </c>
      <c r="D3" s="63" t="s">
        <v>14</v>
      </c>
      <c r="E3" s="63" t="s">
        <v>15</v>
      </c>
    </row>
    <row r="4" spans="1:5" s="120" customFormat="1" ht="22.5" customHeight="1">
      <c r="A4" s="122" t="s">
        <v>16</v>
      </c>
      <c r="B4" s="144">
        <f>B5+B7+B8+B9+B10+B11+B12+B13+B14+B15+B16+B17+B18</f>
        <v>41910</v>
      </c>
      <c r="C4" s="144">
        <f>C5+C7+C8+C9+C10+C11+C12+C13+C14+C15+C16+C17+C18</f>
        <v>49748</v>
      </c>
      <c r="D4" s="145">
        <f aca="true" t="shared" si="0" ref="D4:D26">C4-B4</f>
        <v>7838</v>
      </c>
      <c r="E4" s="146">
        <f aca="true" t="shared" si="1" ref="E4:E27">D4/B4*100</f>
        <v>18.7019804342639</v>
      </c>
    </row>
    <row r="5" spans="1:5" s="121" customFormat="1" ht="22.5" customHeight="1">
      <c r="A5" s="125" t="s">
        <v>17</v>
      </c>
      <c r="B5" s="126">
        <v>12977</v>
      </c>
      <c r="C5" s="143">
        <v>15532</v>
      </c>
      <c r="D5" s="147">
        <f t="shared" si="0"/>
        <v>2555</v>
      </c>
      <c r="E5" s="148">
        <f t="shared" si="1"/>
        <v>19.688679972258612</v>
      </c>
    </row>
    <row r="6" spans="1:5" s="121" customFormat="1" ht="22.5" customHeight="1">
      <c r="A6" s="142" t="s">
        <v>442</v>
      </c>
      <c r="B6" s="126">
        <v>9835</v>
      </c>
      <c r="C6" s="143">
        <v>11631</v>
      </c>
      <c r="D6" s="147">
        <f t="shared" si="0"/>
        <v>1796</v>
      </c>
      <c r="E6" s="148">
        <f t="shared" si="1"/>
        <v>18.26131164209456</v>
      </c>
    </row>
    <row r="7" spans="1:5" s="121" customFormat="1" ht="22.5" customHeight="1">
      <c r="A7" s="125" t="s">
        <v>18</v>
      </c>
      <c r="B7" s="126">
        <v>5588</v>
      </c>
      <c r="C7" s="143">
        <v>6610</v>
      </c>
      <c r="D7" s="147">
        <f t="shared" si="0"/>
        <v>1022</v>
      </c>
      <c r="E7" s="148">
        <f t="shared" si="1"/>
        <v>18.289191123836794</v>
      </c>
    </row>
    <row r="8" spans="1:5" s="121" customFormat="1" ht="22.5" customHeight="1">
      <c r="A8" s="125" t="s">
        <v>19</v>
      </c>
      <c r="B8" s="126">
        <v>1016</v>
      </c>
      <c r="C8" s="143">
        <v>1202</v>
      </c>
      <c r="D8" s="147">
        <f t="shared" si="0"/>
        <v>186</v>
      </c>
      <c r="E8" s="148">
        <f t="shared" si="1"/>
        <v>18.30708661417323</v>
      </c>
    </row>
    <row r="9" spans="1:5" s="121" customFormat="1" ht="22.5" customHeight="1">
      <c r="A9" s="125" t="s">
        <v>20</v>
      </c>
      <c r="B9" s="126">
        <v>1219</v>
      </c>
      <c r="C9" s="143">
        <v>1440</v>
      </c>
      <c r="D9" s="147">
        <f t="shared" si="0"/>
        <v>221</v>
      </c>
      <c r="E9" s="148">
        <f t="shared" si="1"/>
        <v>18.12961443806399</v>
      </c>
    </row>
    <row r="10" spans="1:5" s="121" customFormat="1" ht="22.5" customHeight="1">
      <c r="A10" s="125" t="s">
        <v>21</v>
      </c>
      <c r="B10" s="150">
        <v>176</v>
      </c>
      <c r="C10" s="143">
        <v>208</v>
      </c>
      <c r="D10" s="147">
        <f t="shared" si="0"/>
        <v>32</v>
      </c>
      <c r="E10" s="148">
        <f t="shared" si="1"/>
        <v>18.181818181818183</v>
      </c>
    </row>
    <row r="11" spans="1:5" s="121" customFormat="1" ht="22.5" customHeight="1">
      <c r="A11" s="125" t="s">
        <v>22</v>
      </c>
      <c r="B11" s="150">
        <v>621</v>
      </c>
      <c r="C11" s="143">
        <v>736</v>
      </c>
      <c r="D11" s="147">
        <f t="shared" si="0"/>
        <v>115</v>
      </c>
      <c r="E11" s="148">
        <f t="shared" si="1"/>
        <v>18.51851851851852</v>
      </c>
    </row>
    <row r="12" spans="1:5" s="121" customFormat="1" ht="22.5" customHeight="1">
      <c r="A12" s="125" t="s">
        <v>23</v>
      </c>
      <c r="B12" s="65">
        <v>339</v>
      </c>
      <c r="C12" s="143">
        <v>400</v>
      </c>
      <c r="D12" s="147">
        <f t="shared" si="0"/>
        <v>61</v>
      </c>
      <c r="E12" s="148">
        <f t="shared" si="1"/>
        <v>17.99410029498525</v>
      </c>
    </row>
    <row r="13" spans="1:5" s="121" customFormat="1" ht="22.5" customHeight="1">
      <c r="A13" s="125" t="s">
        <v>24</v>
      </c>
      <c r="B13" s="65">
        <v>1718</v>
      </c>
      <c r="C13" s="143">
        <v>2031</v>
      </c>
      <c r="D13" s="147">
        <f t="shared" si="0"/>
        <v>313</v>
      </c>
      <c r="E13" s="148">
        <f t="shared" si="1"/>
        <v>18.218859138533176</v>
      </c>
    </row>
    <row r="14" spans="1:5" s="121" customFormat="1" ht="22.5" customHeight="1">
      <c r="A14" s="125" t="s">
        <v>25</v>
      </c>
      <c r="B14" s="65">
        <v>4665</v>
      </c>
      <c r="C14" s="143">
        <v>5517</v>
      </c>
      <c r="D14" s="147">
        <f t="shared" si="0"/>
        <v>852</v>
      </c>
      <c r="E14" s="148">
        <f t="shared" si="1"/>
        <v>18.263665594855304</v>
      </c>
    </row>
    <row r="15" spans="1:5" s="121" customFormat="1" ht="22.5" customHeight="1">
      <c r="A15" s="125" t="s">
        <v>26</v>
      </c>
      <c r="B15" s="65">
        <v>498</v>
      </c>
      <c r="C15" s="143">
        <v>589</v>
      </c>
      <c r="D15" s="147">
        <f t="shared" si="0"/>
        <v>91</v>
      </c>
      <c r="E15" s="148">
        <f t="shared" si="1"/>
        <v>18.27309236947791</v>
      </c>
    </row>
    <row r="16" spans="1:5" s="121" customFormat="1" ht="22.5" customHeight="1">
      <c r="A16" s="128" t="s">
        <v>27</v>
      </c>
      <c r="B16" s="65">
        <v>8835</v>
      </c>
      <c r="C16" s="143">
        <v>10448</v>
      </c>
      <c r="D16" s="147">
        <f t="shared" si="0"/>
        <v>1613</v>
      </c>
      <c r="E16" s="148">
        <f t="shared" si="1"/>
        <v>18.256932654216186</v>
      </c>
    </row>
    <row r="17" spans="1:5" s="121" customFormat="1" ht="22.5" customHeight="1">
      <c r="A17" s="125" t="s">
        <v>28</v>
      </c>
      <c r="B17" s="65">
        <v>4236</v>
      </c>
      <c r="C17" s="143">
        <v>5009</v>
      </c>
      <c r="D17" s="147">
        <f t="shared" si="0"/>
        <v>773</v>
      </c>
      <c r="E17" s="148">
        <f t="shared" si="1"/>
        <v>18.248347497639283</v>
      </c>
    </row>
    <row r="18" spans="1:5" s="121" customFormat="1" ht="22.5" customHeight="1">
      <c r="A18" s="125" t="s">
        <v>29</v>
      </c>
      <c r="B18" s="126">
        <v>22</v>
      </c>
      <c r="C18" s="149">
        <v>26</v>
      </c>
      <c r="D18" s="147">
        <f t="shared" si="0"/>
        <v>4</v>
      </c>
      <c r="E18" s="148">
        <f t="shared" si="1"/>
        <v>18.181818181818183</v>
      </c>
    </row>
    <row r="19" spans="1:5" s="120" customFormat="1" ht="22.5" customHeight="1">
      <c r="A19" s="129" t="s">
        <v>30</v>
      </c>
      <c r="B19" s="123">
        <f>SUM(B20:B26)</f>
        <v>27668</v>
      </c>
      <c r="C19" s="123">
        <f>SUM(C20:C26)</f>
        <v>26788</v>
      </c>
      <c r="D19" s="130">
        <f t="shared" si="0"/>
        <v>-880</v>
      </c>
      <c r="E19" s="124">
        <f t="shared" si="1"/>
        <v>-3.18056961110308</v>
      </c>
    </row>
    <row r="20" spans="1:5" s="121" customFormat="1" ht="22.5" customHeight="1">
      <c r="A20" s="125" t="s">
        <v>31</v>
      </c>
      <c r="B20" s="72">
        <v>9916</v>
      </c>
      <c r="C20" s="143">
        <v>9602</v>
      </c>
      <c r="D20" s="131">
        <f t="shared" si="0"/>
        <v>-314</v>
      </c>
      <c r="E20" s="127">
        <f t="shared" si="1"/>
        <v>-3.1665994352561517</v>
      </c>
    </row>
    <row r="21" spans="1:5" s="121" customFormat="1" ht="22.5" customHeight="1">
      <c r="A21" s="125" t="s">
        <v>32</v>
      </c>
      <c r="B21" s="72">
        <v>9640</v>
      </c>
      <c r="C21" s="143">
        <v>9332</v>
      </c>
      <c r="D21" s="131">
        <f t="shared" si="0"/>
        <v>-308</v>
      </c>
      <c r="E21" s="127">
        <f t="shared" si="1"/>
        <v>-3.1950207468879666</v>
      </c>
    </row>
    <row r="22" spans="1:5" s="121" customFormat="1" ht="22.5" customHeight="1">
      <c r="A22" s="151" t="s">
        <v>443</v>
      </c>
      <c r="B22" s="72">
        <v>3609</v>
      </c>
      <c r="C22" s="143">
        <v>3494</v>
      </c>
      <c r="D22" s="131">
        <f>C22-B22</f>
        <v>-115</v>
      </c>
      <c r="E22" s="127">
        <f>D22/B22*100</f>
        <v>-3.1864782488223886</v>
      </c>
    </row>
    <row r="23" spans="1:5" s="121" customFormat="1" ht="22.5" customHeight="1">
      <c r="A23" s="125" t="s">
        <v>33</v>
      </c>
      <c r="B23" s="72">
        <v>3744</v>
      </c>
      <c r="C23" s="143">
        <v>3625</v>
      </c>
      <c r="D23" s="131">
        <f>C23-B23</f>
        <v>-119</v>
      </c>
      <c r="E23" s="127">
        <f>D23/B23*100</f>
        <v>-3.1784188034188032</v>
      </c>
    </row>
    <row r="24" spans="1:5" s="121" customFormat="1" ht="22.5" customHeight="1">
      <c r="A24" s="151" t="s">
        <v>444</v>
      </c>
      <c r="B24" s="72">
        <v>201</v>
      </c>
      <c r="C24" s="143">
        <v>195</v>
      </c>
      <c r="D24" s="131">
        <f>C24-B24</f>
        <v>-6</v>
      </c>
      <c r="E24" s="127">
        <f>D24/B24*100</f>
        <v>-2.9850746268656714</v>
      </c>
    </row>
    <row r="25" spans="1:5" s="121" customFormat="1" ht="22.5" customHeight="1">
      <c r="A25" s="125" t="s">
        <v>34</v>
      </c>
      <c r="B25" s="72">
        <v>398</v>
      </c>
      <c r="C25" s="143">
        <v>385</v>
      </c>
      <c r="D25" s="131">
        <f t="shared" si="0"/>
        <v>-13</v>
      </c>
      <c r="E25" s="127">
        <f t="shared" si="1"/>
        <v>-3.2663316582914574</v>
      </c>
    </row>
    <row r="26" spans="1:5" s="121" customFormat="1" ht="22.5" customHeight="1">
      <c r="A26" s="125" t="s">
        <v>35</v>
      </c>
      <c r="B26" s="72">
        <v>160</v>
      </c>
      <c r="C26" s="143">
        <v>155</v>
      </c>
      <c r="D26" s="131">
        <f t="shared" si="0"/>
        <v>-5</v>
      </c>
      <c r="E26" s="127">
        <f t="shared" si="1"/>
        <v>-3.125</v>
      </c>
    </row>
    <row r="27" spans="1:5" s="121" customFormat="1" ht="22.5" customHeight="1">
      <c r="A27" s="12" t="s">
        <v>36</v>
      </c>
      <c r="B27" s="123">
        <f>B4+B19</f>
        <v>69578</v>
      </c>
      <c r="C27" s="123">
        <f>C4+C19</f>
        <v>76536</v>
      </c>
      <c r="D27" s="123">
        <f>D4+D19</f>
        <v>6958</v>
      </c>
      <c r="E27" s="124">
        <f t="shared" si="1"/>
        <v>10.00028744718158</v>
      </c>
    </row>
    <row r="28" spans="1:5" ht="44.25" customHeight="1">
      <c r="A28" s="296"/>
      <c r="B28" s="297"/>
      <c r="C28" s="297"/>
      <c r="D28" s="297"/>
      <c r="E28" s="297"/>
    </row>
  </sheetData>
  <sheetProtection/>
  <protectedRanges>
    <protectedRange sqref="B20:B22" name="区域2_1_1"/>
    <protectedRange sqref="B23:B26" name="区域2_1_1_1"/>
  </protectedRanges>
  <mergeCells count="2">
    <mergeCell ref="A1:E1"/>
    <mergeCell ref="A28:E2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2:B6"/>
  <sheetViews>
    <sheetView zoomScaleSheetLayoutView="100" zoomScalePageLayoutView="0" workbookViewId="0" topLeftCell="A1">
      <selection activeCell="B20" sqref="B20"/>
    </sheetView>
  </sheetViews>
  <sheetFormatPr defaultColWidth="9.00390625" defaultRowHeight="14.25"/>
  <cols>
    <col min="1" max="1" width="29.50390625" style="0" customWidth="1"/>
    <col min="2" max="2" width="32.375" style="0" customWidth="1"/>
  </cols>
  <sheetData>
    <row r="2" spans="1:2" ht="21.75">
      <c r="A2" s="327" t="s">
        <v>841</v>
      </c>
      <c r="B2" s="327"/>
    </row>
    <row r="3" spans="1:2" ht="25.5">
      <c r="A3" s="1"/>
      <c r="B3" s="2" t="s">
        <v>0</v>
      </c>
    </row>
    <row r="4" spans="1:2" ht="33" customHeight="1">
      <c r="A4" s="3" t="s">
        <v>337</v>
      </c>
      <c r="B4" s="3" t="s">
        <v>338</v>
      </c>
    </row>
    <row r="5" spans="1:2" ht="42" customHeight="1">
      <c r="A5" s="267" t="s">
        <v>1433</v>
      </c>
      <c r="B5" s="5"/>
    </row>
    <row r="6" spans="1:2" ht="42" customHeight="1">
      <c r="A6" s="6" t="s">
        <v>41</v>
      </c>
      <c r="B6" s="7"/>
    </row>
  </sheetData>
  <sheetProtection/>
  <mergeCells count="1">
    <mergeCell ref="A2:B2"/>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J22"/>
  <sheetViews>
    <sheetView zoomScalePageLayoutView="0" workbookViewId="0" topLeftCell="A1">
      <selection activeCell="B28" sqref="B28"/>
    </sheetView>
  </sheetViews>
  <sheetFormatPr defaultColWidth="8.75390625" defaultRowHeight="14.25" customHeight="1"/>
  <cols>
    <col min="1" max="1" width="36.875" style="223" customWidth="1"/>
    <col min="2" max="2" width="17.625" style="223" customWidth="1"/>
    <col min="3" max="3" width="10.75390625" style="223" customWidth="1"/>
    <col min="4" max="5" width="16.75390625" style="223" bestFit="1" customWidth="1"/>
    <col min="6" max="6" width="15.25390625" style="223" customWidth="1"/>
    <col min="7" max="7" width="16.75390625" style="223" bestFit="1" customWidth="1"/>
    <col min="8" max="8" width="8.25390625" style="223" customWidth="1"/>
    <col min="9" max="9" width="6.625" style="223" customWidth="1"/>
    <col min="10" max="10" width="14.875" style="223" customWidth="1"/>
    <col min="11" max="16384" width="8.75390625" style="223" customWidth="1"/>
  </cols>
  <sheetData>
    <row r="1" spans="1:10" ht="37.5" customHeight="1">
      <c r="A1" s="328" t="s">
        <v>1346</v>
      </c>
      <c r="B1" s="328"/>
      <c r="C1" s="328"/>
      <c r="D1" s="328"/>
      <c r="E1" s="328"/>
      <c r="F1" s="328"/>
      <c r="G1" s="328"/>
      <c r="H1" s="328"/>
      <c r="I1" s="328"/>
      <c r="J1" s="328"/>
    </row>
    <row r="2" spans="1:10" ht="15.75" customHeight="1">
      <c r="A2" s="224"/>
      <c r="B2" s="224"/>
      <c r="C2" s="224"/>
      <c r="D2" s="225"/>
      <c r="E2" s="224"/>
      <c r="F2" s="224"/>
      <c r="G2" s="224"/>
      <c r="H2" s="224"/>
      <c r="I2" s="329"/>
      <c r="J2" s="329"/>
    </row>
    <row r="3" spans="1:10" ht="15.75" customHeight="1">
      <c r="A3" s="226"/>
      <c r="B3" s="227"/>
      <c r="C3" s="228"/>
      <c r="D3" s="229"/>
      <c r="E3" s="227"/>
      <c r="F3" s="227"/>
      <c r="G3" s="227"/>
      <c r="H3" s="227"/>
      <c r="I3" s="230"/>
      <c r="J3" s="231" t="s">
        <v>1374</v>
      </c>
    </row>
    <row r="4" spans="1:10" s="237" customFormat="1" ht="39.75" customHeight="1">
      <c r="A4" s="232" t="s">
        <v>1347</v>
      </c>
      <c r="B4" s="233" t="s">
        <v>43</v>
      </c>
      <c r="C4" s="234" t="s">
        <v>1348</v>
      </c>
      <c r="D4" s="234" t="s">
        <v>1349</v>
      </c>
      <c r="E4" s="235" t="s">
        <v>1350</v>
      </c>
      <c r="F4" s="236" t="s">
        <v>1351</v>
      </c>
      <c r="G4" s="236" t="s">
        <v>1352</v>
      </c>
      <c r="H4" s="236" t="s">
        <v>1353</v>
      </c>
      <c r="I4" s="233" t="s">
        <v>1354</v>
      </c>
      <c r="J4" s="234" t="s">
        <v>1355</v>
      </c>
    </row>
    <row r="5" spans="1:10" ht="24" customHeight="1">
      <c r="A5" s="238" t="s">
        <v>1356</v>
      </c>
      <c r="B5" s="244">
        <f>SUM(C5:J5)</f>
        <v>118984</v>
      </c>
      <c r="C5" s="244">
        <v>0</v>
      </c>
      <c r="D5" s="244">
        <v>23772</v>
      </c>
      <c r="E5" s="244">
        <v>28997</v>
      </c>
      <c r="F5" s="244">
        <v>9876</v>
      </c>
      <c r="G5" s="244">
        <v>55899</v>
      </c>
      <c r="H5" s="244">
        <v>0</v>
      </c>
      <c r="I5" s="244">
        <v>0</v>
      </c>
      <c r="J5" s="244">
        <v>440</v>
      </c>
    </row>
    <row r="6" spans="1:10" ht="24" customHeight="1">
      <c r="A6" s="239" t="s">
        <v>1357</v>
      </c>
      <c r="B6" s="244">
        <f aca="true" t="shared" si="0" ref="B6:B21">SUM(C6:J6)</f>
        <v>51750</v>
      </c>
      <c r="C6" s="244">
        <v>0</v>
      </c>
      <c r="D6" s="244">
        <v>6829</v>
      </c>
      <c r="E6" s="244">
        <v>18900</v>
      </c>
      <c r="F6" s="244">
        <v>9330</v>
      </c>
      <c r="G6" s="244">
        <v>16255</v>
      </c>
      <c r="H6" s="244">
        <v>0</v>
      </c>
      <c r="I6" s="244">
        <v>0</v>
      </c>
      <c r="J6" s="244">
        <v>436</v>
      </c>
    </row>
    <row r="7" spans="1:10" ht="24" customHeight="1">
      <c r="A7" s="239" t="s">
        <v>1358</v>
      </c>
      <c r="B7" s="244">
        <f t="shared" si="0"/>
        <v>2056</v>
      </c>
      <c r="C7" s="244">
        <v>0</v>
      </c>
      <c r="D7" s="244">
        <v>682</v>
      </c>
      <c r="E7" s="244">
        <v>100</v>
      </c>
      <c r="F7" s="244">
        <v>46</v>
      </c>
      <c r="G7" s="244">
        <v>1224</v>
      </c>
      <c r="H7" s="244">
        <v>0</v>
      </c>
      <c r="I7" s="244">
        <v>0</v>
      </c>
      <c r="J7" s="244">
        <v>4</v>
      </c>
    </row>
    <row r="8" spans="1:10" ht="24" customHeight="1">
      <c r="A8" s="240" t="s">
        <v>1359</v>
      </c>
      <c r="B8" s="244">
        <f t="shared" si="0"/>
        <v>65178</v>
      </c>
      <c r="C8" s="244">
        <v>0</v>
      </c>
      <c r="D8" s="244">
        <v>16261</v>
      </c>
      <c r="E8" s="244">
        <v>9997</v>
      </c>
      <c r="F8" s="244">
        <v>500</v>
      </c>
      <c r="G8" s="244">
        <v>38420</v>
      </c>
      <c r="H8" s="244">
        <v>0</v>
      </c>
      <c r="I8" s="244">
        <v>0</v>
      </c>
      <c r="J8" s="244"/>
    </row>
    <row r="9" spans="1:10" ht="24" customHeight="1">
      <c r="A9" s="240" t="s">
        <v>1360</v>
      </c>
      <c r="B9" s="244">
        <f t="shared" si="0"/>
        <v>0</v>
      </c>
      <c r="C9" s="244">
        <v>0</v>
      </c>
      <c r="D9" s="244">
        <v>0</v>
      </c>
      <c r="E9" s="244">
        <v>0</v>
      </c>
      <c r="F9" s="244" t="s">
        <v>1361</v>
      </c>
      <c r="G9" s="244" t="s">
        <v>1361</v>
      </c>
      <c r="H9" s="244" t="s">
        <v>1361</v>
      </c>
      <c r="I9" s="244" t="s">
        <v>1361</v>
      </c>
      <c r="J9" s="244" t="s">
        <v>1361</v>
      </c>
    </row>
    <row r="10" spans="1:10" ht="24" customHeight="1">
      <c r="A10" s="240" t="s">
        <v>1362</v>
      </c>
      <c r="B10" s="244">
        <f t="shared" si="0"/>
        <v>0</v>
      </c>
      <c r="C10" s="244">
        <v>0</v>
      </c>
      <c r="D10" s="244">
        <v>0</v>
      </c>
      <c r="E10" s="244">
        <v>0</v>
      </c>
      <c r="F10" s="244">
        <v>0</v>
      </c>
      <c r="G10" s="244">
        <v>0</v>
      </c>
      <c r="H10" s="244">
        <v>0</v>
      </c>
      <c r="I10" s="244">
        <v>0</v>
      </c>
      <c r="J10" s="244">
        <v>0</v>
      </c>
    </row>
    <row r="11" spans="1:10" ht="24" customHeight="1">
      <c r="A11" s="240" t="s">
        <v>1363</v>
      </c>
      <c r="B11" s="244">
        <f t="shared" si="0"/>
        <v>3</v>
      </c>
      <c r="C11" s="244">
        <v>0</v>
      </c>
      <c r="D11" s="244">
        <v>3</v>
      </c>
      <c r="E11" s="244">
        <v>0</v>
      </c>
      <c r="F11" s="244">
        <v>0</v>
      </c>
      <c r="G11" s="244" t="s">
        <v>1361</v>
      </c>
      <c r="H11" s="244" t="s">
        <v>1361</v>
      </c>
      <c r="I11" s="244">
        <v>0</v>
      </c>
      <c r="J11" s="244" t="s">
        <v>1361</v>
      </c>
    </row>
    <row r="12" spans="1:10" ht="24" customHeight="1">
      <c r="A12" s="240" t="s">
        <v>1364</v>
      </c>
      <c r="B12" s="244">
        <f t="shared" si="0"/>
        <v>0</v>
      </c>
      <c r="C12" s="244">
        <v>0</v>
      </c>
      <c r="D12" s="244" t="s">
        <v>1361</v>
      </c>
      <c r="E12" s="244" t="s">
        <v>1361</v>
      </c>
      <c r="F12" s="244" t="s">
        <v>1361</v>
      </c>
      <c r="G12" s="244" t="s">
        <v>1361</v>
      </c>
      <c r="H12" s="244" t="s">
        <v>1361</v>
      </c>
      <c r="I12" s="244" t="s">
        <v>1361</v>
      </c>
      <c r="J12" s="244" t="s">
        <v>1361</v>
      </c>
    </row>
    <row r="13" spans="1:10" ht="24" customHeight="1">
      <c r="A13" s="240" t="s">
        <v>1365</v>
      </c>
      <c r="B13" s="244">
        <f t="shared" si="0"/>
        <v>0</v>
      </c>
      <c r="C13" s="244">
        <v>0</v>
      </c>
      <c r="D13" s="244" t="s">
        <v>1361</v>
      </c>
      <c r="E13" s="244" t="s">
        <v>1361</v>
      </c>
      <c r="F13" s="244" t="s">
        <v>1361</v>
      </c>
      <c r="G13" s="244" t="s">
        <v>1361</v>
      </c>
      <c r="H13" s="244" t="s">
        <v>1361</v>
      </c>
      <c r="I13" s="244" t="s">
        <v>1361</v>
      </c>
      <c r="J13" s="244" t="s">
        <v>1361</v>
      </c>
    </row>
    <row r="14" spans="1:10" ht="24" customHeight="1">
      <c r="A14" s="239" t="s">
        <v>1366</v>
      </c>
      <c r="B14" s="244">
        <f t="shared" si="0"/>
        <v>100118</v>
      </c>
      <c r="C14" s="244">
        <v>0</v>
      </c>
      <c r="D14" s="244">
        <v>14793</v>
      </c>
      <c r="E14" s="244">
        <v>27130</v>
      </c>
      <c r="F14" s="244">
        <v>5776</v>
      </c>
      <c r="G14" s="244">
        <v>52282</v>
      </c>
      <c r="H14" s="244">
        <v>0</v>
      </c>
      <c r="I14" s="244">
        <v>0</v>
      </c>
      <c r="J14" s="244">
        <v>137</v>
      </c>
    </row>
    <row r="15" spans="1:10" ht="24" customHeight="1">
      <c r="A15" s="239" t="s">
        <v>1367</v>
      </c>
      <c r="B15" s="244">
        <f t="shared" si="0"/>
        <v>94217</v>
      </c>
      <c r="C15" s="244">
        <v>0</v>
      </c>
      <c r="D15" s="244">
        <v>14788</v>
      </c>
      <c r="E15" s="244">
        <v>27127</v>
      </c>
      <c r="F15" s="244">
        <v>5557</v>
      </c>
      <c r="G15" s="244">
        <v>46608</v>
      </c>
      <c r="H15" s="244">
        <v>0</v>
      </c>
      <c r="I15" s="244">
        <v>0</v>
      </c>
      <c r="J15" s="244">
        <v>137</v>
      </c>
    </row>
    <row r="16" spans="1:10" ht="24" customHeight="1">
      <c r="A16" s="239" t="s">
        <v>1368</v>
      </c>
      <c r="B16" s="244">
        <f t="shared" si="0"/>
        <v>0</v>
      </c>
      <c r="C16" s="244">
        <v>0</v>
      </c>
      <c r="D16" s="244">
        <v>0</v>
      </c>
      <c r="E16" s="244">
        <v>0</v>
      </c>
      <c r="F16" s="244">
        <v>0</v>
      </c>
      <c r="G16" s="244">
        <v>0</v>
      </c>
      <c r="H16" s="244">
        <v>0</v>
      </c>
      <c r="I16" s="244">
        <v>0</v>
      </c>
      <c r="J16" s="244">
        <v>0</v>
      </c>
    </row>
    <row r="17" spans="1:10" ht="24" customHeight="1">
      <c r="A17" s="240" t="s">
        <v>1369</v>
      </c>
      <c r="B17" s="244">
        <f t="shared" si="0"/>
        <v>36</v>
      </c>
      <c r="C17" s="244">
        <v>0</v>
      </c>
      <c r="D17" s="244">
        <v>6</v>
      </c>
      <c r="E17" s="244">
        <v>0</v>
      </c>
      <c r="F17" s="244">
        <v>30</v>
      </c>
      <c r="G17" s="244" t="s">
        <v>1361</v>
      </c>
      <c r="H17" s="244" t="s">
        <v>1361</v>
      </c>
      <c r="I17" s="244">
        <v>0</v>
      </c>
      <c r="J17" s="244" t="s">
        <v>1361</v>
      </c>
    </row>
    <row r="18" spans="1:10" ht="24" customHeight="1">
      <c r="A18" s="240" t="s">
        <v>1370</v>
      </c>
      <c r="B18" s="244">
        <f t="shared" si="0"/>
        <v>0</v>
      </c>
      <c r="C18" s="244">
        <v>0</v>
      </c>
      <c r="D18" s="244" t="s">
        <v>1361</v>
      </c>
      <c r="E18" s="244" t="s">
        <v>1361</v>
      </c>
      <c r="F18" s="244" t="s">
        <v>1361</v>
      </c>
      <c r="G18" s="244" t="s">
        <v>1361</v>
      </c>
      <c r="H18" s="244" t="s">
        <v>1361</v>
      </c>
      <c r="I18" s="244" t="s">
        <v>1361</v>
      </c>
      <c r="J18" s="244" t="s">
        <v>1361</v>
      </c>
    </row>
    <row r="19" spans="1:10" ht="24" customHeight="1">
      <c r="A19" s="240" t="s">
        <v>1371</v>
      </c>
      <c r="B19" s="244">
        <f t="shared" si="0"/>
        <v>0</v>
      </c>
      <c r="C19" s="244">
        <v>0</v>
      </c>
      <c r="D19" s="244" t="s">
        <v>1361</v>
      </c>
      <c r="E19" s="244" t="s">
        <v>1361</v>
      </c>
      <c r="F19" s="244" t="s">
        <v>1361</v>
      </c>
      <c r="G19" s="244" t="s">
        <v>1361</v>
      </c>
      <c r="H19" s="244" t="s">
        <v>1361</v>
      </c>
      <c r="I19" s="244" t="s">
        <v>1361</v>
      </c>
      <c r="J19" s="244" t="s">
        <v>1361</v>
      </c>
    </row>
    <row r="20" spans="1:10" ht="24" customHeight="1">
      <c r="A20" s="238" t="s">
        <v>1372</v>
      </c>
      <c r="B20" s="244">
        <f t="shared" si="0"/>
        <v>18866</v>
      </c>
      <c r="C20" s="244">
        <v>0</v>
      </c>
      <c r="D20" s="244">
        <v>8978</v>
      </c>
      <c r="E20" s="244">
        <v>1870</v>
      </c>
      <c r="F20" s="244">
        <v>4099</v>
      </c>
      <c r="G20" s="244">
        <v>3616</v>
      </c>
      <c r="H20" s="244">
        <v>0</v>
      </c>
      <c r="I20" s="244">
        <v>0</v>
      </c>
      <c r="J20" s="244">
        <v>303</v>
      </c>
    </row>
    <row r="21" spans="1:10" ht="24" customHeight="1">
      <c r="A21" s="239" t="s">
        <v>1373</v>
      </c>
      <c r="B21" s="244">
        <f t="shared" si="0"/>
        <v>113597</v>
      </c>
      <c r="C21" s="244">
        <v>0</v>
      </c>
      <c r="D21" s="244">
        <v>49257</v>
      </c>
      <c r="E21" s="244">
        <v>8492</v>
      </c>
      <c r="F21" s="244">
        <v>15578</v>
      </c>
      <c r="G21" s="244">
        <v>39019</v>
      </c>
      <c r="H21" s="244">
        <v>0</v>
      </c>
      <c r="I21" s="244">
        <v>0</v>
      </c>
      <c r="J21" s="244">
        <v>1251</v>
      </c>
    </row>
    <row r="22" spans="1:10" ht="15.75" customHeight="1">
      <c r="A22" s="241"/>
      <c r="B22" s="242"/>
      <c r="C22" s="242"/>
      <c r="D22" s="241"/>
      <c r="E22" s="242"/>
      <c r="F22" s="242"/>
      <c r="G22" s="242"/>
      <c r="H22" s="242"/>
      <c r="I22" s="242"/>
      <c r="J22" s="243"/>
    </row>
  </sheetData>
  <sheetProtection/>
  <mergeCells count="2">
    <mergeCell ref="A1:J1"/>
    <mergeCell ref="I2:J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J14"/>
  <sheetViews>
    <sheetView zoomScalePageLayoutView="0" workbookViewId="0" topLeftCell="A1">
      <selection activeCell="D22" sqref="D22"/>
    </sheetView>
  </sheetViews>
  <sheetFormatPr defaultColWidth="8.75390625" defaultRowHeight="14.25" customHeight="1"/>
  <cols>
    <col min="1" max="1" width="36.875" style="223" customWidth="1"/>
    <col min="2" max="2" width="17.625" style="223" customWidth="1"/>
    <col min="3" max="3" width="10.75390625" style="223" customWidth="1"/>
    <col min="4" max="5" width="16.75390625" style="223" bestFit="1" customWidth="1"/>
    <col min="6" max="6" width="15.25390625" style="223" customWidth="1"/>
    <col min="7" max="7" width="16.75390625" style="223" bestFit="1" customWidth="1"/>
    <col min="8" max="8" width="8.25390625" style="223" customWidth="1"/>
    <col min="9" max="9" width="6.625" style="223" customWidth="1"/>
    <col min="10" max="10" width="14.875" style="223" customWidth="1"/>
    <col min="11" max="16384" width="8.75390625" style="223" customWidth="1"/>
  </cols>
  <sheetData>
    <row r="1" spans="1:10" ht="37.5" customHeight="1">
      <c r="A1" s="328" t="s">
        <v>1377</v>
      </c>
      <c r="B1" s="328"/>
      <c r="C1" s="328"/>
      <c r="D1" s="328"/>
      <c r="E1" s="328"/>
      <c r="F1" s="328"/>
      <c r="G1" s="328"/>
      <c r="H1" s="328"/>
      <c r="I1" s="328"/>
      <c r="J1" s="328"/>
    </row>
    <row r="2" spans="1:10" ht="15.75" customHeight="1">
      <c r="A2" s="224"/>
      <c r="B2" s="224"/>
      <c r="C2" s="224"/>
      <c r="D2" s="225"/>
      <c r="E2" s="224"/>
      <c r="F2" s="224"/>
      <c r="G2" s="224"/>
      <c r="H2" s="224"/>
      <c r="I2" s="329"/>
      <c r="J2" s="329"/>
    </row>
    <row r="3" spans="1:10" ht="15.75" customHeight="1">
      <c r="A3" s="226"/>
      <c r="B3" s="227"/>
      <c r="C3" s="228"/>
      <c r="D3" s="229"/>
      <c r="E3" s="227"/>
      <c r="F3" s="227"/>
      <c r="G3" s="227"/>
      <c r="H3" s="227"/>
      <c r="I3" s="230"/>
      <c r="J3" s="231" t="s">
        <v>1374</v>
      </c>
    </row>
    <row r="4" spans="1:10" s="237" customFormat="1" ht="39.75" customHeight="1">
      <c r="A4" s="232" t="s">
        <v>1347</v>
      </c>
      <c r="B4" s="233" t="s">
        <v>43</v>
      </c>
      <c r="C4" s="234" t="s">
        <v>1348</v>
      </c>
      <c r="D4" s="234" t="s">
        <v>1349</v>
      </c>
      <c r="E4" s="235" t="s">
        <v>1350</v>
      </c>
      <c r="F4" s="236" t="s">
        <v>1351</v>
      </c>
      <c r="G4" s="236" t="s">
        <v>1352</v>
      </c>
      <c r="H4" s="236" t="s">
        <v>1353</v>
      </c>
      <c r="I4" s="233" t="s">
        <v>1354</v>
      </c>
      <c r="J4" s="234" t="s">
        <v>1355</v>
      </c>
    </row>
    <row r="5" spans="1:10" ht="24" customHeight="1">
      <c r="A5" s="238" t="s">
        <v>1375</v>
      </c>
      <c r="B5" s="244">
        <f>SUM(D5:J5)</f>
        <v>118984</v>
      </c>
      <c r="C5" s="244">
        <v>0</v>
      </c>
      <c r="D5" s="244">
        <v>23772</v>
      </c>
      <c r="E5" s="244">
        <v>28997</v>
      </c>
      <c r="F5" s="244">
        <v>9876</v>
      </c>
      <c r="G5" s="244">
        <v>55899</v>
      </c>
      <c r="H5" s="244">
        <v>0</v>
      </c>
      <c r="I5" s="244">
        <v>0</v>
      </c>
      <c r="J5" s="244">
        <v>440</v>
      </c>
    </row>
    <row r="6" spans="1:10" ht="24" customHeight="1">
      <c r="A6" s="239" t="s">
        <v>1357</v>
      </c>
      <c r="B6" s="244">
        <f aca="true" t="shared" si="0" ref="B6:B13">SUM(D6:J6)</f>
        <v>51750</v>
      </c>
      <c r="C6" s="244">
        <v>0</v>
      </c>
      <c r="D6" s="244">
        <v>6829</v>
      </c>
      <c r="E6" s="244">
        <v>18900</v>
      </c>
      <c r="F6" s="244">
        <v>9330</v>
      </c>
      <c r="G6" s="244">
        <v>16255</v>
      </c>
      <c r="H6" s="244">
        <v>0</v>
      </c>
      <c r="I6" s="244">
        <v>0</v>
      </c>
      <c r="J6" s="244">
        <v>436</v>
      </c>
    </row>
    <row r="7" spans="1:10" ht="24" customHeight="1">
      <c r="A7" s="239" t="s">
        <v>1358</v>
      </c>
      <c r="B7" s="244">
        <f t="shared" si="0"/>
        <v>2056</v>
      </c>
      <c r="C7" s="244">
        <v>0</v>
      </c>
      <c r="D7" s="244">
        <v>682</v>
      </c>
      <c r="E7" s="244">
        <v>100</v>
      </c>
      <c r="F7" s="244">
        <v>46</v>
      </c>
      <c r="G7" s="244">
        <v>1224</v>
      </c>
      <c r="H7" s="244">
        <v>0</v>
      </c>
      <c r="I7" s="244">
        <v>0</v>
      </c>
      <c r="J7" s="244">
        <v>4</v>
      </c>
    </row>
    <row r="8" spans="1:10" ht="24" customHeight="1">
      <c r="A8" s="240" t="s">
        <v>1359</v>
      </c>
      <c r="B8" s="244">
        <f t="shared" si="0"/>
        <v>65178</v>
      </c>
      <c r="C8" s="244">
        <v>0</v>
      </c>
      <c r="D8" s="244">
        <v>16261</v>
      </c>
      <c r="E8" s="244">
        <v>9997</v>
      </c>
      <c r="F8" s="244">
        <v>500</v>
      </c>
      <c r="G8" s="244">
        <v>38420</v>
      </c>
      <c r="H8" s="244">
        <v>0</v>
      </c>
      <c r="I8" s="244">
        <v>0</v>
      </c>
      <c r="J8" s="244"/>
    </row>
    <row r="9" spans="1:10" ht="24" customHeight="1">
      <c r="A9" s="240" t="s">
        <v>1360</v>
      </c>
      <c r="B9" s="244">
        <f t="shared" si="0"/>
        <v>0</v>
      </c>
      <c r="C9" s="244">
        <v>0</v>
      </c>
      <c r="D9" s="244">
        <v>0</v>
      </c>
      <c r="E9" s="244">
        <v>0</v>
      </c>
      <c r="F9" s="244" t="s">
        <v>1361</v>
      </c>
      <c r="G9" s="244" t="s">
        <v>1361</v>
      </c>
      <c r="H9" s="244" t="s">
        <v>1361</v>
      </c>
      <c r="I9" s="244" t="s">
        <v>1361</v>
      </c>
      <c r="J9" s="244" t="s">
        <v>1361</v>
      </c>
    </row>
    <row r="10" spans="1:10" ht="24" customHeight="1">
      <c r="A10" s="240" t="s">
        <v>1362</v>
      </c>
      <c r="B10" s="244">
        <f t="shared" si="0"/>
        <v>0</v>
      </c>
      <c r="C10" s="244">
        <v>0</v>
      </c>
      <c r="D10" s="244">
        <v>0</v>
      </c>
      <c r="E10" s="244">
        <v>0</v>
      </c>
      <c r="F10" s="244">
        <v>0</v>
      </c>
      <c r="G10" s="244">
        <v>0</v>
      </c>
      <c r="H10" s="244">
        <v>0</v>
      </c>
      <c r="I10" s="244">
        <v>0</v>
      </c>
      <c r="J10" s="244">
        <v>0</v>
      </c>
    </row>
    <row r="11" spans="1:10" ht="24" customHeight="1">
      <c r="A11" s="240" t="s">
        <v>1363</v>
      </c>
      <c r="B11" s="244">
        <f t="shared" si="0"/>
        <v>3</v>
      </c>
      <c r="C11" s="244">
        <v>0</v>
      </c>
      <c r="D11" s="244">
        <v>3</v>
      </c>
      <c r="E11" s="244">
        <v>0</v>
      </c>
      <c r="F11" s="244">
        <v>0</v>
      </c>
      <c r="G11" s="244" t="s">
        <v>1361</v>
      </c>
      <c r="H11" s="244" t="s">
        <v>1361</v>
      </c>
      <c r="I11" s="244">
        <v>0</v>
      </c>
      <c r="J11" s="244" t="s">
        <v>1361</v>
      </c>
    </row>
    <row r="12" spans="1:10" ht="24" customHeight="1">
      <c r="A12" s="240" t="s">
        <v>1364</v>
      </c>
      <c r="B12" s="244">
        <f t="shared" si="0"/>
        <v>0</v>
      </c>
      <c r="C12" s="244">
        <v>0</v>
      </c>
      <c r="D12" s="244" t="s">
        <v>1361</v>
      </c>
      <c r="E12" s="244" t="s">
        <v>1361</v>
      </c>
      <c r="F12" s="244" t="s">
        <v>1361</v>
      </c>
      <c r="G12" s="244" t="s">
        <v>1361</v>
      </c>
      <c r="H12" s="244" t="s">
        <v>1361</v>
      </c>
      <c r="I12" s="244" t="s">
        <v>1361</v>
      </c>
      <c r="J12" s="244" t="s">
        <v>1361</v>
      </c>
    </row>
    <row r="13" spans="1:10" ht="24" customHeight="1">
      <c r="A13" s="240" t="s">
        <v>1365</v>
      </c>
      <c r="B13" s="244">
        <f t="shared" si="0"/>
        <v>0</v>
      </c>
      <c r="C13" s="244">
        <v>0</v>
      </c>
      <c r="D13" s="244" t="s">
        <v>1361</v>
      </c>
      <c r="E13" s="244" t="s">
        <v>1361</v>
      </c>
      <c r="F13" s="244" t="s">
        <v>1361</v>
      </c>
      <c r="G13" s="244" t="s">
        <v>1361</v>
      </c>
      <c r="H13" s="244" t="s">
        <v>1361</v>
      </c>
      <c r="I13" s="244" t="s">
        <v>1361</v>
      </c>
      <c r="J13" s="244" t="s">
        <v>1361</v>
      </c>
    </row>
    <row r="14" spans="1:10" ht="15.75" customHeight="1">
      <c r="A14" s="241"/>
      <c r="B14" s="242"/>
      <c r="C14" s="242"/>
      <c r="D14" s="241"/>
      <c r="E14" s="242"/>
      <c r="F14" s="242"/>
      <c r="G14" s="242"/>
      <c r="H14" s="242"/>
      <c r="I14" s="242"/>
      <c r="J14" s="243"/>
    </row>
  </sheetData>
  <sheetProtection/>
  <mergeCells count="2">
    <mergeCell ref="A1:J1"/>
    <mergeCell ref="I2:J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J11"/>
  <sheetViews>
    <sheetView zoomScaleSheetLayoutView="100" zoomScalePageLayoutView="0" workbookViewId="0" topLeftCell="A1">
      <selection activeCell="B13" sqref="B13"/>
    </sheetView>
  </sheetViews>
  <sheetFormatPr defaultColWidth="8.75390625" defaultRowHeight="14.25" customHeight="1"/>
  <cols>
    <col min="1" max="1" width="36.875" style="223" customWidth="1"/>
    <col min="2" max="2" width="17.625" style="223" customWidth="1"/>
    <col min="3" max="3" width="10.75390625" style="223" customWidth="1"/>
    <col min="4" max="5" width="16.75390625" style="223" bestFit="1" customWidth="1"/>
    <col min="6" max="6" width="15.25390625" style="223" customWidth="1"/>
    <col min="7" max="7" width="16.75390625" style="223" bestFit="1" customWidth="1"/>
    <col min="8" max="8" width="8.25390625" style="223" customWidth="1"/>
    <col min="9" max="9" width="6.625" style="223" customWidth="1"/>
    <col min="10" max="10" width="14.875" style="223" customWidth="1"/>
    <col min="11" max="16384" width="8.75390625" style="223" customWidth="1"/>
  </cols>
  <sheetData>
    <row r="1" spans="1:10" ht="37.5" customHeight="1">
      <c r="A1" s="328" t="s">
        <v>1378</v>
      </c>
      <c r="B1" s="328"/>
      <c r="C1" s="328"/>
      <c r="D1" s="328"/>
      <c r="E1" s="328"/>
      <c r="F1" s="328"/>
      <c r="G1" s="328"/>
      <c r="H1" s="328"/>
      <c r="I1" s="328"/>
      <c r="J1" s="328"/>
    </row>
    <row r="2" spans="1:10" ht="15.75" customHeight="1">
      <c r="A2" s="224"/>
      <c r="B2" s="224"/>
      <c r="C2" s="224"/>
      <c r="D2" s="225"/>
      <c r="E2" s="224"/>
      <c r="F2" s="224"/>
      <c r="G2" s="224"/>
      <c r="H2" s="224"/>
      <c r="I2" s="329"/>
      <c r="J2" s="329"/>
    </row>
    <row r="3" spans="1:10" ht="15.75" customHeight="1">
      <c r="A3" s="226"/>
      <c r="B3" s="227"/>
      <c r="C3" s="228"/>
      <c r="D3" s="229"/>
      <c r="E3" s="227"/>
      <c r="F3" s="227"/>
      <c r="G3" s="227"/>
      <c r="H3" s="227"/>
      <c r="I3" s="230"/>
      <c r="J3" s="231" t="s">
        <v>1374</v>
      </c>
    </row>
    <row r="4" spans="1:10" s="237" customFormat="1" ht="39.75" customHeight="1">
      <c r="A4" s="232" t="s">
        <v>1347</v>
      </c>
      <c r="B4" s="233" t="s">
        <v>43</v>
      </c>
      <c r="C4" s="234" t="s">
        <v>1348</v>
      </c>
      <c r="D4" s="234" t="s">
        <v>1349</v>
      </c>
      <c r="E4" s="235" t="s">
        <v>1350</v>
      </c>
      <c r="F4" s="236" t="s">
        <v>1351</v>
      </c>
      <c r="G4" s="236" t="s">
        <v>1352</v>
      </c>
      <c r="H4" s="236" t="s">
        <v>1353</v>
      </c>
      <c r="I4" s="233" t="s">
        <v>1354</v>
      </c>
      <c r="J4" s="234" t="s">
        <v>1355</v>
      </c>
    </row>
    <row r="5" spans="1:10" ht="24" customHeight="1">
      <c r="A5" s="239" t="s">
        <v>1376</v>
      </c>
      <c r="B5" s="244">
        <f aca="true" t="shared" si="0" ref="B5:B10">SUM(C5:J5)</f>
        <v>100118</v>
      </c>
      <c r="C5" s="244">
        <v>0</v>
      </c>
      <c r="D5" s="244">
        <v>14793</v>
      </c>
      <c r="E5" s="244">
        <v>27130</v>
      </c>
      <c r="F5" s="244">
        <v>5776</v>
      </c>
      <c r="G5" s="244">
        <v>52282</v>
      </c>
      <c r="H5" s="244">
        <v>0</v>
      </c>
      <c r="I5" s="244">
        <v>0</v>
      </c>
      <c r="J5" s="244">
        <v>137</v>
      </c>
    </row>
    <row r="6" spans="1:10" ht="24" customHeight="1">
      <c r="A6" s="239" t="s">
        <v>1367</v>
      </c>
      <c r="B6" s="244">
        <f t="shared" si="0"/>
        <v>94217</v>
      </c>
      <c r="C6" s="244">
        <v>0</v>
      </c>
      <c r="D6" s="244">
        <v>14788</v>
      </c>
      <c r="E6" s="244">
        <v>27127</v>
      </c>
      <c r="F6" s="244">
        <v>5557</v>
      </c>
      <c r="G6" s="244">
        <v>46608</v>
      </c>
      <c r="H6" s="244">
        <v>0</v>
      </c>
      <c r="I6" s="244">
        <v>0</v>
      </c>
      <c r="J6" s="244">
        <v>137</v>
      </c>
    </row>
    <row r="7" spans="1:10" ht="24" customHeight="1">
      <c r="A7" s="239" t="s">
        <v>1368</v>
      </c>
      <c r="B7" s="244">
        <f t="shared" si="0"/>
        <v>0</v>
      </c>
      <c r="C7" s="244">
        <v>0</v>
      </c>
      <c r="D7" s="244">
        <v>0</v>
      </c>
      <c r="E7" s="244">
        <v>0</v>
      </c>
      <c r="F7" s="244">
        <v>0</v>
      </c>
      <c r="G7" s="244">
        <v>0</v>
      </c>
      <c r="H7" s="244">
        <v>0</v>
      </c>
      <c r="I7" s="244">
        <v>0</v>
      </c>
      <c r="J7" s="244">
        <v>0</v>
      </c>
    </row>
    <row r="8" spans="1:10" ht="24" customHeight="1">
      <c r="A8" s="240" t="s">
        <v>1369</v>
      </c>
      <c r="B8" s="244">
        <f t="shared" si="0"/>
        <v>36</v>
      </c>
      <c r="C8" s="244">
        <v>0</v>
      </c>
      <c r="D8" s="244">
        <v>6</v>
      </c>
      <c r="E8" s="244">
        <v>0</v>
      </c>
      <c r="F8" s="244">
        <v>30</v>
      </c>
      <c r="G8" s="244" t="s">
        <v>1361</v>
      </c>
      <c r="H8" s="244" t="s">
        <v>1361</v>
      </c>
      <c r="I8" s="244">
        <v>0</v>
      </c>
      <c r="J8" s="244" t="s">
        <v>1361</v>
      </c>
    </row>
    <row r="9" spans="1:10" ht="24" customHeight="1">
      <c r="A9" s="240" t="s">
        <v>1370</v>
      </c>
      <c r="B9" s="244">
        <f t="shared" si="0"/>
        <v>0</v>
      </c>
      <c r="C9" s="244">
        <v>0</v>
      </c>
      <c r="D9" s="244" t="s">
        <v>1361</v>
      </c>
      <c r="E9" s="244" t="s">
        <v>1361</v>
      </c>
      <c r="F9" s="244" t="s">
        <v>1361</v>
      </c>
      <c r="G9" s="244" t="s">
        <v>1361</v>
      </c>
      <c r="H9" s="244" t="s">
        <v>1361</v>
      </c>
      <c r="I9" s="244" t="s">
        <v>1361</v>
      </c>
      <c r="J9" s="244" t="s">
        <v>1361</v>
      </c>
    </row>
    <row r="10" spans="1:10" ht="24" customHeight="1">
      <c r="A10" s="240" t="s">
        <v>1371</v>
      </c>
      <c r="B10" s="244">
        <f t="shared" si="0"/>
        <v>0</v>
      </c>
      <c r="C10" s="244">
        <v>0</v>
      </c>
      <c r="D10" s="244" t="s">
        <v>1361</v>
      </c>
      <c r="E10" s="244" t="s">
        <v>1361</v>
      </c>
      <c r="F10" s="244" t="s">
        <v>1361</v>
      </c>
      <c r="G10" s="244" t="s">
        <v>1361</v>
      </c>
      <c r="H10" s="244" t="s">
        <v>1361</v>
      </c>
      <c r="I10" s="244" t="s">
        <v>1361</v>
      </c>
      <c r="J10" s="244" t="s">
        <v>1361</v>
      </c>
    </row>
    <row r="11" spans="1:10" ht="15.75" customHeight="1">
      <c r="A11" s="241"/>
      <c r="B11" s="242"/>
      <c r="C11" s="242"/>
      <c r="D11" s="241"/>
      <c r="E11" s="242"/>
      <c r="F11" s="242"/>
      <c r="G11" s="242"/>
      <c r="H11" s="242"/>
      <c r="I11" s="242"/>
      <c r="J11" s="243"/>
    </row>
  </sheetData>
  <sheetProtection/>
  <mergeCells count="2">
    <mergeCell ref="A1:J1"/>
    <mergeCell ref="I2:J2"/>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L1312"/>
  <sheetViews>
    <sheetView zoomScalePageLayoutView="0" workbookViewId="0" topLeftCell="A1272">
      <selection activeCell="B1299" sqref="B1299"/>
    </sheetView>
  </sheetViews>
  <sheetFormatPr defaultColWidth="9.00390625" defaultRowHeight="14.25"/>
  <cols>
    <col min="1" max="1" width="41.75390625" style="272" customWidth="1"/>
    <col min="2" max="2" width="14.875" style="272" customWidth="1"/>
    <col min="3" max="4" width="13.75390625" style="272" customWidth="1"/>
    <col min="5" max="5" width="19.00390625" style="272" bestFit="1" customWidth="1"/>
    <col min="6" max="6" width="8.50390625" style="271" hidden="1" customWidth="1"/>
    <col min="7" max="7" width="14.125" style="271" hidden="1" customWidth="1"/>
    <col min="8" max="8" width="46.875" style="271" hidden="1" customWidth="1"/>
    <col min="9" max="9" width="0.12890625" style="272" customWidth="1"/>
    <col min="10" max="16384" width="9.00390625" style="272" customWidth="1"/>
  </cols>
  <sheetData>
    <row r="1" spans="1:5" ht="22.5">
      <c r="A1" s="298" t="s">
        <v>462</v>
      </c>
      <c r="B1" s="298"/>
      <c r="C1" s="298"/>
      <c r="D1" s="298"/>
      <c r="E1" s="298"/>
    </row>
    <row r="2" spans="2:5" ht="14.25">
      <c r="B2" s="62"/>
      <c r="C2" s="62"/>
      <c r="D2" s="62"/>
      <c r="E2" s="53" t="s">
        <v>0</v>
      </c>
    </row>
    <row r="3" spans="1:7" ht="14.25">
      <c r="A3" s="166" t="s">
        <v>1399</v>
      </c>
      <c r="B3" s="12" t="s">
        <v>1435</v>
      </c>
      <c r="C3" s="166" t="s">
        <v>619</v>
      </c>
      <c r="D3" s="63" t="s">
        <v>2624</v>
      </c>
      <c r="E3" s="63" t="s">
        <v>15</v>
      </c>
      <c r="G3" s="271" t="s">
        <v>1436</v>
      </c>
    </row>
    <row r="4" spans="1:8" ht="14.25">
      <c r="A4" s="65" t="s">
        <v>1437</v>
      </c>
      <c r="B4" s="72">
        <f>SUM(B5,B17,B26,B37,B49,B60,B71,B83,B92,B106,B116,B125,B136,B150,B157,B165,B171,B178,B185,B192,B199,B205,B213,B219,B225,B231,B248,)</f>
        <v>114203</v>
      </c>
      <c r="C4" s="72">
        <f>SUM(C5,C17,C26,C37,C49,C60,C71,C83,C92,C106,C116,C125,C136,C150,C157,C165,C171,C178,C185,C192,C199,C205,C213,C219,C225,C231,C248,)</f>
        <v>110437</v>
      </c>
      <c r="D4" s="72">
        <f aca="true" t="shared" si="0" ref="D4:D68">C4-B4</f>
        <v>-3766</v>
      </c>
      <c r="E4" s="273">
        <f>IF(B4=0,"",ROUND(D4/B4*100,1))</f>
        <v>-3.3</v>
      </c>
      <c r="F4" s="274">
        <v>201</v>
      </c>
      <c r="G4" s="51">
        <f aca="true" t="shared" si="1" ref="G4:G67">SUM(C4)</f>
        <v>110437</v>
      </c>
      <c r="H4" s="274" t="s">
        <v>1438</v>
      </c>
    </row>
    <row r="5" spans="1:8" ht="14.25">
      <c r="A5" s="268" t="s">
        <v>1439</v>
      </c>
      <c r="B5" s="72">
        <f>SUM(B6:B16)</f>
        <v>316</v>
      </c>
      <c r="C5" s="72">
        <f>SUM(C6:C16)</f>
        <v>765</v>
      </c>
      <c r="D5" s="72">
        <f t="shared" si="0"/>
        <v>449</v>
      </c>
      <c r="E5" s="273">
        <f aca="true" t="shared" si="2" ref="E5:E68">IF(B5=0,"",ROUND(D5/B5*100,1))</f>
        <v>142.1</v>
      </c>
      <c r="F5" s="274">
        <v>20101</v>
      </c>
      <c r="G5" s="51">
        <f t="shared" si="1"/>
        <v>765</v>
      </c>
      <c r="H5" s="274" t="s">
        <v>1439</v>
      </c>
    </row>
    <row r="6" spans="1:8" ht="14.25">
      <c r="A6" s="268" t="s">
        <v>1043</v>
      </c>
      <c r="B6" s="72">
        <f>VLOOKUP(F6,'[1]表二（旧）'!$F$5:$G$1311,2,FALSE)</f>
        <v>241</v>
      </c>
      <c r="C6" s="72">
        <v>241</v>
      </c>
      <c r="D6" s="72">
        <f t="shared" si="0"/>
        <v>0</v>
      </c>
      <c r="E6" s="273">
        <f t="shared" si="2"/>
        <v>0</v>
      </c>
      <c r="F6" s="274">
        <v>2010101</v>
      </c>
      <c r="G6" s="51">
        <f t="shared" si="1"/>
        <v>241</v>
      </c>
      <c r="H6" s="274" t="s">
        <v>1041</v>
      </c>
    </row>
    <row r="7" spans="1:8" ht="14.25">
      <c r="A7" s="268" t="s">
        <v>1034</v>
      </c>
      <c r="B7" s="72">
        <f>VLOOKUP(F7,'[1]表二（旧）'!$F$5:$G$1311,2,FALSE)</f>
        <v>20</v>
      </c>
      <c r="C7" s="72">
        <v>11</v>
      </c>
      <c r="D7" s="72">
        <f t="shared" si="0"/>
        <v>-9</v>
      </c>
      <c r="E7" s="273">
        <f t="shared" si="2"/>
        <v>-45</v>
      </c>
      <c r="F7" s="274">
        <v>2010102</v>
      </c>
      <c r="G7" s="51">
        <f t="shared" si="1"/>
        <v>11</v>
      </c>
      <c r="H7" s="274" t="s">
        <v>1034</v>
      </c>
    </row>
    <row r="8" spans="1:8" ht="14.25">
      <c r="A8" s="269" t="s">
        <v>1042</v>
      </c>
      <c r="B8" s="72">
        <f>VLOOKUP(F8,'[1]表二（旧）'!$F$5:$G$1311,2,FALSE)</f>
        <v>0</v>
      </c>
      <c r="C8" s="72">
        <v>20</v>
      </c>
      <c r="D8" s="72">
        <f t="shared" si="0"/>
        <v>20</v>
      </c>
      <c r="E8" s="273">
        <f t="shared" si="2"/>
      </c>
      <c r="F8" s="274">
        <v>2010103</v>
      </c>
      <c r="G8" s="51">
        <f t="shared" si="1"/>
        <v>20</v>
      </c>
      <c r="H8" s="274" t="s">
        <v>1042</v>
      </c>
    </row>
    <row r="9" spans="1:8" ht="14.25">
      <c r="A9" s="269" t="s">
        <v>1440</v>
      </c>
      <c r="B9" s="72">
        <f>VLOOKUP(F9,'[1]表二（旧）'!$F$5:$G$1311,2,FALSE)</f>
        <v>55</v>
      </c>
      <c r="C9" s="72">
        <v>175</v>
      </c>
      <c r="D9" s="72">
        <f t="shared" si="0"/>
        <v>120</v>
      </c>
      <c r="E9" s="273">
        <f t="shared" si="2"/>
        <v>218.2</v>
      </c>
      <c r="F9" s="274">
        <v>2010104</v>
      </c>
      <c r="G9" s="51">
        <f t="shared" si="1"/>
        <v>175</v>
      </c>
      <c r="H9" s="274" t="s">
        <v>1440</v>
      </c>
    </row>
    <row r="10" spans="1:8" ht="14.25">
      <c r="A10" s="269" t="s">
        <v>1441</v>
      </c>
      <c r="B10" s="72">
        <f>VLOOKUP(F10,'[1]表二（旧）'!$F$5:$G$1311,2,FALSE)</f>
        <v>0</v>
      </c>
      <c r="C10" s="72"/>
      <c r="D10" s="72">
        <f t="shared" si="0"/>
        <v>0</v>
      </c>
      <c r="E10" s="273">
        <f t="shared" si="2"/>
      </c>
      <c r="F10" s="274">
        <v>2010105</v>
      </c>
      <c r="G10" s="51">
        <f t="shared" si="1"/>
        <v>0</v>
      </c>
      <c r="H10" s="274" t="s">
        <v>1441</v>
      </c>
    </row>
    <row r="11" spans="1:8" ht="14.25">
      <c r="A11" s="65" t="s">
        <v>1442</v>
      </c>
      <c r="B11" s="72">
        <f>VLOOKUP(F11,'[1]表二（旧）'!$F$5:$G$1311,2,FALSE)</f>
        <v>0</v>
      </c>
      <c r="C11" s="72">
        <v>112</v>
      </c>
      <c r="D11" s="72">
        <f t="shared" si="0"/>
        <v>112</v>
      </c>
      <c r="E11" s="273">
        <f t="shared" si="2"/>
      </c>
      <c r="F11" s="274">
        <v>2010106</v>
      </c>
      <c r="G11" s="51">
        <f t="shared" si="1"/>
        <v>112</v>
      </c>
      <c r="H11" s="274" t="s">
        <v>1442</v>
      </c>
    </row>
    <row r="12" spans="1:8" ht="14.25">
      <c r="A12" s="65" t="s">
        <v>1443</v>
      </c>
      <c r="B12" s="72">
        <f>VLOOKUP(F12,'[1]表二（旧）'!$F$5:$G$1311,2,FALSE)</f>
        <v>0</v>
      </c>
      <c r="C12" s="72">
        <v>72</v>
      </c>
      <c r="D12" s="72">
        <f t="shared" si="0"/>
        <v>72</v>
      </c>
      <c r="E12" s="273">
        <f t="shared" si="2"/>
      </c>
      <c r="F12" s="274">
        <v>2010107</v>
      </c>
      <c r="G12" s="51">
        <f t="shared" si="1"/>
        <v>72</v>
      </c>
      <c r="H12" s="274" t="s">
        <v>1443</v>
      </c>
    </row>
    <row r="13" spans="1:8" ht="14.25">
      <c r="A13" s="65" t="s">
        <v>1444</v>
      </c>
      <c r="B13" s="72">
        <f>VLOOKUP(F13,'[1]表二（旧）'!$F$5:$G$1311,2,FALSE)</f>
        <v>0</v>
      </c>
      <c r="C13" s="72">
        <v>134</v>
      </c>
      <c r="D13" s="72">
        <f t="shared" si="0"/>
        <v>134</v>
      </c>
      <c r="E13" s="273">
        <f t="shared" si="2"/>
      </c>
      <c r="F13" s="274">
        <v>2010108</v>
      </c>
      <c r="G13" s="51">
        <f t="shared" si="1"/>
        <v>134</v>
      </c>
      <c r="H13" s="274" t="s">
        <v>1444</v>
      </c>
    </row>
    <row r="14" spans="1:8" ht="14.25">
      <c r="A14" s="65" t="s">
        <v>1445</v>
      </c>
      <c r="B14" s="72">
        <f>VLOOKUP(F14,'[1]表二（旧）'!$F$5:$G$1311,2,FALSE)</f>
        <v>0</v>
      </c>
      <c r="C14" s="72"/>
      <c r="D14" s="72">
        <f t="shared" si="0"/>
        <v>0</v>
      </c>
      <c r="E14" s="273">
        <f t="shared" si="2"/>
      </c>
      <c r="F14" s="274">
        <v>2010109</v>
      </c>
      <c r="G14" s="51">
        <f t="shared" si="1"/>
        <v>0</v>
      </c>
      <c r="H14" s="274" t="s">
        <v>1445</v>
      </c>
    </row>
    <row r="15" spans="1:8" ht="14.25">
      <c r="A15" s="65" t="s">
        <v>1446</v>
      </c>
      <c r="B15" s="72">
        <f>VLOOKUP(F15,'[1]表二（旧）'!$F$5:$G$1311,2,FALSE)</f>
        <v>0</v>
      </c>
      <c r="C15" s="72"/>
      <c r="D15" s="72">
        <f t="shared" si="0"/>
        <v>0</v>
      </c>
      <c r="E15" s="273">
        <f t="shared" si="2"/>
      </c>
      <c r="F15" s="274">
        <v>2010150</v>
      </c>
      <c r="G15" s="51">
        <f t="shared" si="1"/>
        <v>0</v>
      </c>
      <c r="H15" s="274" t="s">
        <v>1446</v>
      </c>
    </row>
    <row r="16" spans="1:8" ht="14.25">
      <c r="A16" s="65" t="s">
        <v>1447</v>
      </c>
      <c r="B16" s="72">
        <f>VLOOKUP(F16,'[1]表二（旧）'!$F$5:$G$1311,2,FALSE)</f>
        <v>0</v>
      </c>
      <c r="C16" s="72"/>
      <c r="D16" s="72">
        <f t="shared" si="0"/>
        <v>0</v>
      </c>
      <c r="E16" s="273">
        <f t="shared" si="2"/>
      </c>
      <c r="F16" s="274">
        <v>2010199</v>
      </c>
      <c r="G16" s="51">
        <f t="shared" si="1"/>
        <v>0</v>
      </c>
      <c r="H16" s="274" t="s">
        <v>1447</v>
      </c>
    </row>
    <row r="17" spans="1:8" ht="14.25">
      <c r="A17" s="268" t="s">
        <v>1448</v>
      </c>
      <c r="B17" s="72">
        <f>SUM(B18:B25)</f>
        <v>439</v>
      </c>
      <c r="C17" s="72">
        <f>SUM(C18:C25)</f>
        <v>516</v>
      </c>
      <c r="D17" s="72">
        <f t="shared" si="0"/>
        <v>77</v>
      </c>
      <c r="E17" s="273">
        <f t="shared" si="2"/>
        <v>17.5</v>
      </c>
      <c r="F17" s="274">
        <v>20102</v>
      </c>
      <c r="G17" s="51">
        <f t="shared" si="1"/>
        <v>516</v>
      </c>
      <c r="H17" s="274" t="s">
        <v>1448</v>
      </c>
    </row>
    <row r="18" spans="1:8" ht="14.25">
      <c r="A18" s="268" t="s">
        <v>1041</v>
      </c>
      <c r="B18" s="72">
        <f>VLOOKUP(F18,'[1]表二（旧）'!$F$5:$G$1311,2,FALSE)</f>
        <v>230</v>
      </c>
      <c r="C18" s="72">
        <v>249</v>
      </c>
      <c r="D18" s="72">
        <f t="shared" si="0"/>
        <v>19</v>
      </c>
      <c r="E18" s="273">
        <f t="shared" si="2"/>
        <v>8.3</v>
      </c>
      <c r="F18" s="274">
        <v>2010201</v>
      </c>
      <c r="G18" s="51">
        <f t="shared" si="1"/>
        <v>249</v>
      </c>
      <c r="H18" s="274" t="s">
        <v>1041</v>
      </c>
    </row>
    <row r="19" spans="1:8" ht="14.25">
      <c r="A19" s="268" t="s">
        <v>1034</v>
      </c>
      <c r="B19" s="72">
        <f>VLOOKUP(F19,'[1]表二（旧）'!$F$5:$G$1311,2,FALSE)</f>
        <v>123</v>
      </c>
      <c r="C19" s="72">
        <v>164</v>
      </c>
      <c r="D19" s="72">
        <f t="shared" si="0"/>
        <v>41</v>
      </c>
      <c r="E19" s="273">
        <f t="shared" si="2"/>
        <v>33.3</v>
      </c>
      <c r="F19" s="274">
        <v>2010202</v>
      </c>
      <c r="G19" s="51">
        <f t="shared" si="1"/>
        <v>164</v>
      </c>
      <c r="H19" s="274" t="s">
        <v>1034</v>
      </c>
    </row>
    <row r="20" spans="1:8" ht="14.25">
      <c r="A20" s="269" t="s">
        <v>1042</v>
      </c>
      <c r="B20" s="72">
        <f>VLOOKUP(F20,'[1]表二（旧）'!$F$5:$G$1311,2,FALSE)</f>
        <v>0</v>
      </c>
      <c r="C20" s="72"/>
      <c r="D20" s="72">
        <f t="shared" si="0"/>
        <v>0</v>
      </c>
      <c r="E20" s="273">
        <f t="shared" si="2"/>
      </c>
      <c r="F20" s="274">
        <v>2010203</v>
      </c>
      <c r="G20" s="51">
        <f t="shared" si="1"/>
        <v>0</v>
      </c>
      <c r="H20" s="274" t="s">
        <v>1042</v>
      </c>
    </row>
    <row r="21" spans="1:8" ht="14.25">
      <c r="A21" s="269" t="s">
        <v>1449</v>
      </c>
      <c r="B21" s="72">
        <f>VLOOKUP(F21,'[1]表二（旧）'!$F$5:$G$1311,2,FALSE)</f>
        <v>70</v>
      </c>
      <c r="C21" s="72">
        <v>75</v>
      </c>
      <c r="D21" s="72">
        <f t="shared" si="0"/>
        <v>5</v>
      </c>
      <c r="E21" s="273">
        <f t="shared" si="2"/>
        <v>7.1</v>
      </c>
      <c r="F21" s="274">
        <v>2010204</v>
      </c>
      <c r="G21" s="51">
        <f t="shared" si="1"/>
        <v>75</v>
      </c>
      <c r="H21" s="274" t="s">
        <v>1449</v>
      </c>
    </row>
    <row r="22" spans="1:8" ht="14.25">
      <c r="A22" s="269" t="s">
        <v>1450</v>
      </c>
      <c r="B22" s="72">
        <f>VLOOKUP(F22,'[1]表二（旧）'!$F$5:$G$1311,2,FALSE)</f>
        <v>7</v>
      </c>
      <c r="C22" s="72"/>
      <c r="D22" s="72">
        <f t="shared" si="0"/>
        <v>-7</v>
      </c>
      <c r="E22" s="273">
        <f t="shared" si="2"/>
        <v>-100</v>
      </c>
      <c r="F22" s="274">
        <v>2010205</v>
      </c>
      <c r="G22" s="51">
        <f t="shared" si="1"/>
        <v>0</v>
      </c>
      <c r="H22" s="274" t="s">
        <v>1450</v>
      </c>
    </row>
    <row r="23" spans="1:8" ht="14.25">
      <c r="A23" s="269" t="s">
        <v>1451</v>
      </c>
      <c r="B23" s="72">
        <f>VLOOKUP(F23,'[1]表二（旧）'!$F$5:$G$1311,2,FALSE)</f>
        <v>9</v>
      </c>
      <c r="C23" s="72">
        <v>28</v>
      </c>
      <c r="D23" s="72">
        <f t="shared" si="0"/>
        <v>19</v>
      </c>
      <c r="E23" s="273">
        <f t="shared" si="2"/>
        <v>211.1</v>
      </c>
      <c r="F23" s="274">
        <v>2010206</v>
      </c>
      <c r="G23" s="51">
        <f t="shared" si="1"/>
        <v>28</v>
      </c>
      <c r="H23" s="274" t="s">
        <v>1451</v>
      </c>
    </row>
    <row r="24" spans="1:8" ht="14.25">
      <c r="A24" s="269" t="s">
        <v>1446</v>
      </c>
      <c r="B24" s="72">
        <f>VLOOKUP(F24,'[1]表二（旧）'!$F$5:$G$1311,2,FALSE)</f>
        <v>0</v>
      </c>
      <c r="C24" s="72"/>
      <c r="D24" s="72">
        <f t="shared" si="0"/>
        <v>0</v>
      </c>
      <c r="E24" s="273">
        <f t="shared" si="2"/>
      </c>
      <c r="F24" s="274">
        <v>2010250</v>
      </c>
      <c r="G24" s="51">
        <f t="shared" si="1"/>
        <v>0</v>
      </c>
      <c r="H24" s="274" t="s">
        <v>1446</v>
      </c>
    </row>
    <row r="25" spans="1:8" ht="14.25">
      <c r="A25" s="269" t="s">
        <v>1452</v>
      </c>
      <c r="B25" s="72">
        <f>VLOOKUP(F25,'[1]表二（旧）'!$F$5:$G$1311,2,FALSE)</f>
        <v>0</v>
      </c>
      <c r="C25" s="72"/>
      <c r="D25" s="72">
        <f t="shared" si="0"/>
        <v>0</v>
      </c>
      <c r="E25" s="273">
        <f t="shared" si="2"/>
      </c>
      <c r="F25" s="274">
        <v>2010299</v>
      </c>
      <c r="G25" s="51">
        <f t="shared" si="1"/>
        <v>0</v>
      </c>
      <c r="H25" s="274" t="s">
        <v>1452</v>
      </c>
    </row>
    <row r="26" spans="1:8" ht="14.25">
      <c r="A26" s="269" t="s">
        <v>1453</v>
      </c>
      <c r="B26" s="72">
        <f>SUM(B27:B36)</f>
        <v>69441</v>
      </c>
      <c r="C26" s="72">
        <f>SUM(C27:C36)</f>
        <v>55415</v>
      </c>
      <c r="D26" s="72">
        <f t="shared" si="0"/>
        <v>-14026</v>
      </c>
      <c r="E26" s="273">
        <f t="shared" si="2"/>
        <v>-20.2</v>
      </c>
      <c r="F26" s="274">
        <v>20103</v>
      </c>
      <c r="G26" s="51">
        <f t="shared" si="1"/>
        <v>55415</v>
      </c>
      <c r="H26" s="274" t="s">
        <v>1454</v>
      </c>
    </row>
    <row r="27" spans="1:8" ht="14.25">
      <c r="A27" s="269" t="s">
        <v>1041</v>
      </c>
      <c r="B27" s="72">
        <f>VLOOKUP(F27,'[1]表二（旧）'!$F$5:$G$1311,2,FALSE)</f>
        <v>8136</v>
      </c>
      <c r="C27" s="72">
        <v>16582</v>
      </c>
      <c r="D27" s="72">
        <f t="shared" si="0"/>
        <v>8446</v>
      </c>
      <c r="E27" s="273">
        <f t="shared" si="2"/>
        <v>103.8</v>
      </c>
      <c r="F27" s="274">
        <v>2010301</v>
      </c>
      <c r="G27" s="51">
        <f t="shared" si="1"/>
        <v>16582</v>
      </c>
      <c r="H27" s="274" t="s">
        <v>1041</v>
      </c>
    </row>
    <row r="28" spans="1:8" ht="14.25">
      <c r="A28" s="269" t="s">
        <v>1034</v>
      </c>
      <c r="B28" s="72">
        <f>VLOOKUP(F28,'[1]表二（旧）'!$F$5:$G$1311,2,FALSE)</f>
        <v>61033</v>
      </c>
      <c r="C28" s="72">
        <v>34551</v>
      </c>
      <c r="D28" s="72">
        <f t="shared" si="0"/>
        <v>-26482</v>
      </c>
      <c r="E28" s="273">
        <f t="shared" si="2"/>
        <v>-43.4</v>
      </c>
      <c r="F28" s="274">
        <v>2010302</v>
      </c>
      <c r="G28" s="51">
        <f t="shared" si="1"/>
        <v>34551</v>
      </c>
      <c r="H28" s="274" t="s">
        <v>1034</v>
      </c>
    </row>
    <row r="29" spans="1:8" ht="14.25">
      <c r="A29" s="269" t="s">
        <v>1042</v>
      </c>
      <c r="B29" s="72">
        <f>VLOOKUP(F29,'[1]表二（旧）'!$F$5:$G$1311,2,FALSE)</f>
        <v>0</v>
      </c>
      <c r="C29" s="72">
        <v>736</v>
      </c>
      <c r="D29" s="72">
        <f t="shared" si="0"/>
        <v>736</v>
      </c>
      <c r="E29" s="273">
        <f t="shared" si="2"/>
      </c>
      <c r="F29" s="274">
        <v>2010303</v>
      </c>
      <c r="G29" s="51">
        <f t="shared" si="1"/>
        <v>736</v>
      </c>
      <c r="H29" s="274" t="s">
        <v>1042</v>
      </c>
    </row>
    <row r="30" spans="1:8" ht="14.25">
      <c r="A30" s="269" t="s">
        <v>1455</v>
      </c>
      <c r="B30" s="72">
        <f>VLOOKUP(F30,'[1]表二（旧）'!$F$5:$G$1311,2,FALSE)</f>
        <v>0</v>
      </c>
      <c r="C30" s="72"/>
      <c r="D30" s="72">
        <f t="shared" si="0"/>
        <v>0</v>
      </c>
      <c r="E30" s="273">
        <f t="shared" si="2"/>
      </c>
      <c r="F30" s="274">
        <v>2010304</v>
      </c>
      <c r="G30" s="51">
        <f t="shared" si="1"/>
        <v>0</v>
      </c>
      <c r="H30" s="274" t="s">
        <v>1455</v>
      </c>
    </row>
    <row r="31" spans="1:8" ht="14.25">
      <c r="A31" s="269" t="s">
        <v>1456</v>
      </c>
      <c r="B31" s="72">
        <f>VLOOKUP(F31,'[1]表二（旧）'!$F$5:$G$1311,2,FALSE)</f>
        <v>0</v>
      </c>
      <c r="C31" s="72">
        <v>50</v>
      </c>
      <c r="D31" s="72">
        <f t="shared" si="0"/>
        <v>50</v>
      </c>
      <c r="E31" s="273">
        <f t="shared" si="2"/>
      </c>
      <c r="F31" s="274">
        <v>2010305</v>
      </c>
      <c r="G31" s="51">
        <f t="shared" si="1"/>
        <v>50</v>
      </c>
      <c r="H31" s="274" t="s">
        <v>1456</v>
      </c>
    </row>
    <row r="32" spans="1:8" ht="14.25">
      <c r="A32" s="275" t="s">
        <v>1457</v>
      </c>
      <c r="B32" s="72">
        <f>VLOOKUP(F32,'[1]表二（旧）'!$F$5:$G$1311,2,FALSE)</f>
        <v>0</v>
      </c>
      <c r="C32" s="72"/>
      <c r="D32" s="72">
        <f t="shared" si="0"/>
        <v>0</v>
      </c>
      <c r="E32" s="273">
        <f t="shared" si="2"/>
      </c>
      <c r="F32" s="274">
        <v>2010306</v>
      </c>
      <c r="G32" s="51">
        <f t="shared" si="1"/>
        <v>0</v>
      </c>
      <c r="H32" s="274" t="s">
        <v>1457</v>
      </c>
    </row>
    <row r="33" spans="1:8" ht="14.25">
      <c r="A33" s="268" t="s">
        <v>1458</v>
      </c>
      <c r="B33" s="72">
        <f>VLOOKUP(F33,'[1]表二（旧）'!$F$5:$G$1311,2,FALSE)</f>
        <v>272</v>
      </c>
      <c r="C33" s="72">
        <v>270</v>
      </c>
      <c r="D33" s="72">
        <f t="shared" si="0"/>
        <v>-2</v>
      </c>
      <c r="E33" s="273">
        <f t="shared" si="2"/>
        <v>-0.7</v>
      </c>
      <c r="F33" s="274">
        <v>2010308</v>
      </c>
      <c r="G33" s="51">
        <f t="shared" si="1"/>
        <v>270</v>
      </c>
      <c r="H33" s="274" t="s">
        <v>1458</v>
      </c>
    </row>
    <row r="34" spans="1:8" ht="14.25">
      <c r="A34" s="269" t="s">
        <v>1459</v>
      </c>
      <c r="B34" s="72">
        <f>VLOOKUP(F34,'[1]表二（旧）'!$F$5:$G$1311,2,FALSE)</f>
        <v>0</v>
      </c>
      <c r="C34" s="72"/>
      <c r="D34" s="72">
        <f t="shared" si="0"/>
        <v>0</v>
      </c>
      <c r="E34" s="273">
        <f t="shared" si="2"/>
      </c>
      <c r="F34" s="274">
        <v>2010309</v>
      </c>
      <c r="G34" s="51">
        <f t="shared" si="1"/>
        <v>0</v>
      </c>
      <c r="H34" s="274" t="s">
        <v>1459</v>
      </c>
    </row>
    <row r="35" spans="1:8" ht="14.25">
      <c r="A35" s="269" t="s">
        <v>1446</v>
      </c>
      <c r="B35" s="72">
        <f>VLOOKUP(F35,'[1]表二（旧）'!$F$5:$G$1311,2,FALSE)</f>
        <v>0</v>
      </c>
      <c r="C35" s="72"/>
      <c r="D35" s="72">
        <f t="shared" si="0"/>
        <v>0</v>
      </c>
      <c r="E35" s="273">
        <f t="shared" si="2"/>
      </c>
      <c r="F35" s="274">
        <v>2010350</v>
      </c>
      <c r="G35" s="51">
        <f t="shared" si="1"/>
        <v>0</v>
      </c>
      <c r="H35" s="274" t="s">
        <v>1446</v>
      </c>
    </row>
    <row r="36" spans="1:8" ht="14.25">
      <c r="A36" s="269" t="s">
        <v>1460</v>
      </c>
      <c r="B36" s="72">
        <f>VLOOKUP(F36,'[1]表二（旧）'!$F$5:$G$1311,2,FALSE)</f>
        <v>0</v>
      </c>
      <c r="C36" s="72">
        <v>3226</v>
      </c>
      <c r="D36" s="72">
        <f t="shared" si="0"/>
        <v>3226</v>
      </c>
      <c r="E36" s="273">
        <f t="shared" si="2"/>
      </c>
      <c r="F36" s="274">
        <v>2010399</v>
      </c>
      <c r="G36" s="51">
        <f t="shared" si="1"/>
        <v>3226</v>
      </c>
      <c r="H36" s="274" t="s">
        <v>1460</v>
      </c>
    </row>
    <row r="37" spans="1:8" ht="14.25">
      <c r="A37" s="268" t="s">
        <v>1461</v>
      </c>
      <c r="B37" s="72">
        <f>SUM(B38:B48)</f>
        <v>1216</v>
      </c>
      <c r="C37" s="72">
        <f>SUM(C38:C48)</f>
        <v>1563</v>
      </c>
      <c r="D37" s="72">
        <f t="shared" si="0"/>
        <v>347</v>
      </c>
      <c r="E37" s="273">
        <f t="shared" si="2"/>
        <v>28.5</v>
      </c>
      <c r="F37" s="274">
        <v>20104</v>
      </c>
      <c r="G37" s="51">
        <f t="shared" si="1"/>
        <v>1563</v>
      </c>
      <c r="H37" s="274" t="s">
        <v>1461</v>
      </c>
    </row>
    <row r="38" spans="1:8" ht="14.25">
      <c r="A38" s="268" t="s">
        <v>1041</v>
      </c>
      <c r="B38" s="72">
        <f>VLOOKUP(F38,'[1]表二（旧）'!$F$5:$G$1311,2,FALSE)</f>
        <v>330</v>
      </c>
      <c r="C38" s="72">
        <v>352</v>
      </c>
      <c r="D38" s="72">
        <f t="shared" si="0"/>
        <v>22</v>
      </c>
      <c r="E38" s="273">
        <f t="shared" si="2"/>
        <v>6.7</v>
      </c>
      <c r="F38" s="274">
        <v>2010401</v>
      </c>
      <c r="G38" s="51">
        <f t="shared" si="1"/>
        <v>352</v>
      </c>
      <c r="H38" s="274" t="s">
        <v>1041</v>
      </c>
    </row>
    <row r="39" spans="1:8" ht="14.25">
      <c r="A39" s="268" t="s">
        <v>1034</v>
      </c>
      <c r="B39" s="72">
        <f>VLOOKUP(F39,'[1]表二（旧）'!$F$5:$G$1311,2,FALSE)</f>
        <v>392</v>
      </c>
      <c r="C39" s="72"/>
      <c r="D39" s="72">
        <f t="shared" si="0"/>
        <v>-392</v>
      </c>
      <c r="E39" s="273">
        <f t="shared" si="2"/>
        <v>-100</v>
      </c>
      <c r="F39" s="274">
        <v>2010402</v>
      </c>
      <c r="G39" s="51">
        <f t="shared" si="1"/>
        <v>0</v>
      </c>
      <c r="H39" s="274" t="s">
        <v>1034</v>
      </c>
    </row>
    <row r="40" spans="1:8" ht="14.25">
      <c r="A40" s="269" t="s">
        <v>1042</v>
      </c>
      <c r="B40" s="72">
        <f>VLOOKUP(F40,'[1]表二（旧）'!$F$5:$G$1311,2,FALSE)</f>
        <v>0</v>
      </c>
      <c r="C40" s="72"/>
      <c r="D40" s="72">
        <f t="shared" si="0"/>
        <v>0</v>
      </c>
      <c r="E40" s="273">
        <f t="shared" si="2"/>
      </c>
      <c r="F40" s="274">
        <v>2010403</v>
      </c>
      <c r="G40" s="51">
        <f t="shared" si="1"/>
        <v>0</v>
      </c>
      <c r="H40" s="274" t="s">
        <v>1042</v>
      </c>
    </row>
    <row r="41" spans="1:8" ht="14.25">
      <c r="A41" s="269" t="s">
        <v>1462</v>
      </c>
      <c r="B41" s="72">
        <f>VLOOKUP(F41,'[1]表二（旧）'!$F$5:$G$1311,2,FALSE)</f>
        <v>0</v>
      </c>
      <c r="C41" s="72">
        <v>80</v>
      </c>
      <c r="D41" s="72">
        <f t="shared" si="0"/>
        <v>80</v>
      </c>
      <c r="E41" s="273">
        <f t="shared" si="2"/>
      </c>
      <c r="F41" s="274">
        <v>2010404</v>
      </c>
      <c r="G41" s="51">
        <f t="shared" si="1"/>
        <v>80</v>
      </c>
      <c r="H41" s="274" t="s">
        <v>1462</v>
      </c>
    </row>
    <row r="42" spans="1:8" ht="14.25">
      <c r="A42" s="269" t="s">
        <v>1463</v>
      </c>
      <c r="B42" s="72">
        <f>VLOOKUP(F42,'[1]表二（旧）'!$F$5:$G$1311,2,FALSE)</f>
        <v>0</v>
      </c>
      <c r="C42" s="72">
        <v>14</v>
      </c>
      <c r="D42" s="72">
        <f t="shared" si="0"/>
        <v>14</v>
      </c>
      <c r="E42" s="273">
        <f t="shared" si="2"/>
      </c>
      <c r="F42" s="274">
        <v>2010405</v>
      </c>
      <c r="G42" s="51">
        <f t="shared" si="1"/>
        <v>14</v>
      </c>
      <c r="H42" s="274" t="s">
        <v>1463</v>
      </c>
    </row>
    <row r="43" spans="1:8" ht="14.25">
      <c r="A43" s="268" t="s">
        <v>1464</v>
      </c>
      <c r="B43" s="72">
        <f>VLOOKUP(F43,'[1]表二（旧）'!$F$5:$G$1311,2,FALSE)</f>
        <v>0</v>
      </c>
      <c r="C43" s="72"/>
      <c r="D43" s="72">
        <f t="shared" si="0"/>
        <v>0</v>
      </c>
      <c r="E43" s="273">
        <f t="shared" si="2"/>
      </c>
      <c r="F43" s="274">
        <v>2010406</v>
      </c>
      <c r="G43" s="51">
        <f t="shared" si="1"/>
        <v>0</v>
      </c>
      <c r="H43" s="274" t="s">
        <v>1464</v>
      </c>
    </row>
    <row r="44" spans="1:8" ht="14.25">
      <c r="A44" s="268" t="s">
        <v>1465</v>
      </c>
      <c r="B44" s="72">
        <f>VLOOKUP(F44,'[1]表二（旧）'!$F$5:$G$1311,2,FALSE)</f>
        <v>0</v>
      </c>
      <c r="C44" s="72"/>
      <c r="D44" s="72">
        <f t="shared" si="0"/>
        <v>0</v>
      </c>
      <c r="E44" s="273">
        <f t="shared" si="2"/>
      </c>
      <c r="F44" s="274">
        <v>2010407</v>
      </c>
      <c r="G44" s="51">
        <f t="shared" si="1"/>
        <v>0</v>
      </c>
      <c r="H44" s="274" t="s">
        <v>1465</v>
      </c>
    </row>
    <row r="45" spans="1:8" ht="14.25">
      <c r="A45" s="268" t="s">
        <v>1466</v>
      </c>
      <c r="B45" s="72">
        <f>VLOOKUP(F45,'[1]表二（旧）'!$F$5:$G$1311,2,FALSE)</f>
        <v>494</v>
      </c>
      <c r="C45" s="72">
        <v>448</v>
      </c>
      <c r="D45" s="72">
        <f t="shared" si="0"/>
        <v>-46</v>
      </c>
      <c r="E45" s="273">
        <f t="shared" si="2"/>
        <v>-9.3</v>
      </c>
      <c r="F45" s="274">
        <v>2010408</v>
      </c>
      <c r="G45" s="51">
        <f t="shared" si="1"/>
        <v>448</v>
      </c>
      <c r="H45" s="274" t="s">
        <v>1466</v>
      </c>
    </row>
    <row r="46" spans="1:8" ht="14.25">
      <c r="A46" s="268" t="s">
        <v>1467</v>
      </c>
      <c r="B46" s="72">
        <f>VLOOKUP(F46,'[1]表二（旧）'!$F$5:$G$1311,2,FALSE)</f>
        <v>0</v>
      </c>
      <c r="C46" s="72">
        <v>177</v>
      </c>
      <c r="D46" s="72">
        <f t="shared" si="0"/>
        <v>177</v>
      </c>
      <c r="E46" s="273">
        <f t="shared" si="2"/>
      </c>
      <c r="F46" s="274">
        <v>2010409</v>
      </c>
      <c r="G46" s="51">
        <f t="shared" si="1"/>
        <v>177</v>
      </c>
      <c r="H46" s="268" t="s">
        <v>1467</v>
      </c>
    </row>
    <row r="47" spans="1:8" ht="14.25">
      <c r="A47" s="268" t="s">
        <v>1446</v>
      </c>
      <c r="B47" s="72">
        <f>VLOOKUP(F47,'[1]表二（旧）'!$F$5:$G$1311,2,FALSE)</f>
        <v>0</v>
      </c>
      <c r="C47" s="72"/>
      <c r="D47" s="72">
        <f t="shared" si="0"/>
        <v>0</v>
      </c>
      <c r="E47" s="273">
        <f t="shared" si="2"/>
      </c>
      <c r="F47" s="274">
        <v>2010450</v>
      </c>
      <c r="G47" s="51">
        <f t="shared" si="1"/>
        <v>0</v>
      </c>
      <c r="H47" s="274" t="s">
        <v>1446</v>
      </c>
    </row>
    <row r="48" spans="1:8" ht="14.25">
      <c r="A48" s="269" t="s">
        <v>1468</v>
      </c>
      <c r="B48" s="72">
        <f>VLOOKUP(F48,'[1]表二（旧）'!$F$5:$G$1311,2,FALSE)</f>
        <v>0</v>
      </c>
      <c r="C48" s="72">
        <v>492</v>
      </c>
      <c r="D48" s="72">
        <f t="shared" si="0"/>
        <v>492</v>
      </c>
      <c r="E48" s="273">
        <f t="shared" si="2"/>
      </c>
      <c r="F48" s="274">
        <v>2010499</v>
      </c>
      <c r="G48" s="51">
        <f t="shared" si="1"/>
        <v>492</v>
      </c>
      <c r="H48" s="274" t="s">
        <v>1468</v>
      </c>
    </row>
    <row r="49" spans="1:8" ht="14.25">
      <c r="A49" s="269" t="s">
        <v>1469</v>
      </c>
      <c r="B49" s="72">
        <f>SUM(B50:B59)</f>
        <v>610</v>
      </c>
      <c r="C49" s="72">
        <f>SUM(C50:C59)</f>
        <v>625</v>
      </c>
      <c r="D49" s="72">
        <f t="shared" si="0"/>
        <v>15</v>
      </c>
      <c r="E49" s="273">
        <f t="shared" si="2"/>
        <v>2.5</v>
      </c>
      <c r="F49" s="274">
        <v>20105</v>
      </c>
      <c r="G49" s="51">
        <f t="shared" si="1"/>
        <v>625</v>
      </c>
      <c r="H49" s="274" t="s">
        <v>1469</v>
      </c>
    </row>
    <row r="50" spans="1:8" ht="14.25">
      <c r="A50" s="269" t="s">
        <v>1041</v>
      </c>
      <c r="B50" s="72">
        <f>VLOOKUP(F50,'[1]表二（旧）'!$F$5:$G$1311,2,FALSE)</f>
        <v>204</v>
      </c>
      <c r="C50" s="72">
        <v>191</v>
      </c>
      <c r="D50" s="72">
        <f t="shared" si="0"/>
        <v>-13</v>
      </c>
      <c r="E50" s="273">
        <f t="shared" si="2"/>
        <v>-6.4</v>
      </c>
      <c r="F50" s="274">
        <v>2010501</v>
      </c>
      <c r="G50" s="51">
        <f t="shared" si="1"/>
        <v>191</v>
      </c>
      <c r="H50" s="274" t="s">
        <v>1041</v>
      </c>
    </row>
    <row r="51" spans="1:8" ht="14.25">
      <c r="A51" s="65" t="s">
        <v>1034</v>
      </c>
      <c r="B51" s="72">
        <f>VLOOKUP(F51,'[1]表二（旧）'!$F$5:$G$1311,2,FALSE)</f>
        <v>73</v>
      </c>
      <c r="C51" s="72">
        <v>135</v>
      </c>
      <c r="D51" s="72">
        <f t="shared" si="0"/>
        <v>62</v>
      </c>
      <c r="E51" s="273">
        <f t="shared" si="2"/>
        <v>84.9</v>
      </c>
      <c r="F51" s="274">
        <v>2010502</v>
      </c>
      <c r="G51" s="51">
        <f t="shared" si="1"/>
        <v>135</v>
      </c>
      <c r="H51" s="274" t="s">
        <v>1034</v>
      </c>
    </row>
    <row r="52" spans="1:8" ht="14.25">
      <c r="A52" s="268" t="s">
        <v>1042</v>
      </c>
      <c r="B52" s="72">
        <f>VLOOKUP(F52,'[1]表二（旧）'!$F$5:$G$1311,2,FALSE)</f>
        <v>0</v>
      </c>
      <c r="C52" s="72"/>
      <c r="D52" s="72">
        <f t="shared" si="0"/>
        <v>0</v>
      </c>
      <c r="E52" s="273">
        <f t="shared" si="2"/>
      </c>
      <c r="F52" s="274">
        <v>2010503</v>
      </c>
      <c r="G52" s="51">
        <f t="shared" si="1"/>
        <v>0</v>
      </c>
      <c r="H52" s="274" t="s">
        <v>1042</v>
      </c>
    </row>
    <row r="53" spans="1:8" ht="14.25">
      <c r="A53" s="268" t="s">
        <v>1470</v>
      </c>
      <c r="B53" s="72">
        <f>VLOOKUP(F53,'[1]表二（旧）'!$F$5:$G$1311,2,FALSE)</f>
        <v>0</v>
      </c>
      <c r="C53" s="72"/>
      <c r="D53" s="72">
        <f t="shared" si="0"/>
        <v>0</v>
      </c>
      <c r="E53" s="273">
        <f t="shared" si="2"/>
      </c>
      <c r="F53" s="274">
        <v>2010504</v>
      </c>
      <c r="G53" s="51">
        <f t="shared" si="1"/>
        <v>0</v>
      </c>
      <c r="H53" s="274" t="s">
        <v>1470</v>
      </c>
    </row>
    <row r="54" spans="1:8" ht="14.25">
      <c r="A54" s="268" t="s">
        <v>1471</v>
      </c>
      <c r="B54" s="72">
        <f>VLOOKUP(F54,'[1]表二（旧）'!$F$5:$G$1311,2,FALSE)</f>
        <v>306</v>
      </c>
      <c r="C54" s="72">
        <v>78</v>
      </c>
      <c r="D54" s="72">
        <f t="shared" si="0"/>
        <v>-228</v>
      </c>
      <c r="E54" s="273">
        <f t="shared" si="2"/>
        <v>-74.5</v>
      </c>
      <c r="F54" s="274">
        <v>2010505</v>
      </c>
      <c r="G54" s="51">
        <f t="shared" si="1"/>
        <v>78</v>
      </c>
      <c r="H54" s="274" t="s">
        <v>1471</v>
      </c>
    </row>
    <row r="55" spans="1:8" ht="14.25">
      <c r="A55" s="269" t="s">
        <v>1472</v>
      </c>
      <c r="B55" s="72">
        <f>VLOOKUP(F55,'[1]表二（旧）'!$F$5:$G$1311,2,FALSE)</f>
        <v>0</v>
      </c>
      <c r="C55" s="72"/>
      <c r="D55" s="72">
        <f t="shared" si="0"/>
        <v>0</v>
      </c>
      <c r="E55" s="273">
        <f t="shared" si="2"/>
      </c>
      <c r="F55" s="274">
        <v>2010506</v>
      </c>
      <c r="G55" s="51">
        <f t="shared" si="1"/>
        <v>0</v>
      </c>
      <c r="H55" s="274" t="s">
        <v>1472</v>
      </c>
    </row>
    <row r="56" spans="1:8" ht="14.25">
      <c r="A56" s="269" t="s">
        <v>1473</v>
      </c>
      <c r="B56" s="72">
        <f>VLOOKUP(F56,'[1]表二（旧）'!$F$5:$G$1311,2,FALSE)</f>
        <v>20</v>
      </c>
      <c r="C56" s="72">
        <v>200</v>
      </c>
      <c r="D56" s="72">
        <f t="shared" si="0"/>
        <v>180</v>
      </c>
      <c r="E56" s="273">
        <f t="shared" si="2"/>
        <v>900</v>
      </c>
      <c r="F56" s="274">
        <v>2010507</v>
      </c>
      <c r="G56" s="51">
        <f t="shared" si="1"/>
        <v>200</v>
      </c>
      <c r="H56" s="274" t="s">
        <v>1473</v>
      </c>
    </row>
    <row r="57" spans="1:8" ht="14.25">
      <c r="A57" s="269" t="s">
        <v>1474</v>
      </c>
      <c r="B57" s="72">
        <f>VLOOKUP(F57,'[1]表二（旧）'!$F$5:$G$1311,2,FALSE)</f>
        <v>0</v>
      </c>
      <c r="C57" s="72">
        <v>21</v>
      </c>
      <c r="D57" s="72">
        <f t="shared" si="0"/>
        <v>21</v>
      </c>
      <c r="E57" s="273">
        <f t="shared" si="2"/>
      </c>
      <c r="F57" s="274">
        <v>2010508</v>
      </c>
      <c r="G57" s="51">
        <f t="shared" si="1"/>
        <v>21</v>
      </c>
      <c r="H57" s="274" t="s">
        <v>1474</v>
      </c>
    </row>
    <row r="58" spans="1:8" ht="14.25">
      <c r="A58" s="268" t="s">
        <v>1446</v>
      </c>
      <c r="B58" s="72">
        <f>VLOOKUP(F58,'[1]表二（旧）'!$F$5:$G$1311,2,FALSE)</f>
        <v>0</v>
      </c>
      <c r="C58" s="72"/>
      <c r="D58" s="72">
        <f t="shared" si="0"/>
        <v>0</v>
      </c>
      <c r="E58" s="273">
        <f t="shared" si="2"/>
      </c>
      <c r="F58" s="274">
        <v>2010550</v>
      </c>
      <c r="G58" s="51">
        <f t="shared" si="1"/>
        <v>0</v>
      </c>
      <c r="H58" s="274" t="s">
        <v>1446</v>
      </c>
    </row>
    <row r="59" spans="1:8" ht="14.25">
      <c r="A59" s="269" t="s">
        <v>1475</v>
      </c>
      <c r="B59" s="72">
        <f>VLOOKUP(F59,'[1]表二（旧）'!$F$5:$G$1311,2,FALSE)</f>
        <v>7</v>
      </c>
      <c r="C59" s="72"/>
      <c r="D59" s="72">
        <f t="shared" si="0"/>
        <v>-7</v>
      </c>
      <c r="E59" s="273">
        <f t="shared" si="2"/>
        <v>-100</v>
      </c>
      <c r="F59" s="274">
        <v>2010599</v>
      </c>
      <c r="G59" s="51">
        <f t="shared" si="1"/>
        <v>0</v>
      </c>
      <c r="H59" s="274" t="s">
        <v>1475</v>
      </c>
    </row>
    <row r="60" spans="1:8" ht="14.25">
      <c r="A60" s="275" t="s">
        <v>1476</v>
      </c>
      <c r="B60" s="72">
        <f>SUM(B61:B70)</f>
        <v>2031</v>
      </c>
      <c r="C60" s="72">
        <f>SUM(C61:C70)</f>
        <v>2291</v>
      </c>
      <c r="D60" s="72">
        <f t="shared" si="0"/>
        <v>260</v>
      </c>
      <c r="E60" s="273">
        <f t="shared" si="2"/>
        <v>12.8</v>
      </c>
      <c r="F60" s="274">
        <v>20106</v>
      </c>
      <c r="G60" s="51">
        <f t="shared" si="1"/>
        <v>2291</v>
      </c>
      <c r="H60" s="274" t="s">
        <v>1476</v>
      </c>
    </row>
    <row r="61" spans="1:8" ht="14.25">
      <c r="A61" s="269" t="s">
        <v>1041</v>
      </c>
      <c r="B61" s="72">
        <f>VLOOKUP(F61,'[1]表二（旧）'!$F$5:$G$1311,2,FALSE)</f>
        <v>1485</v>
      </c>
      <c r="C61" s="72">
        <v>1338</v>
      </c>
      <c r="D61" s="72">
        <f t="shared" si="0"/>
        <v>-147</v>
      </c>
      <c r="E61" s="273">
        <f t="shared" si="2"/>
        <v>-9.9</v>
      </c>
      <c r="F61" s="274">
        <v>2010601</v>
      </c>
      <c r="G61" s="51">
        <f t="shared" si="1"/>
        <v>1338</v>
      </c>
      <c r="H61" s="274" t="s">
        <v>1041</v>
      </c>
    </row>
    <row r="62" spans="1:8" ht="14.25">
      <c r="A62" s="65" t="s">
        <v>1034</v>
      </c>
      <c r="B62" s="72">
        <f>VLOOKUP(F62,'[1]表二（旧）'!$F$5:$G$1311,2,FALSE)</f>
        <v>439</v>
      </c>
      <c r="C62" s="72">
        <v>60</v>
      </c>
      <c r="D62" s="72">
        <f t="shared" si="0"/>
        <v>-379</v>
      </c>
      <c r="E62" s="273">
        <f t="shared" si="2"/>
        <v>-86.3</v>
      </c>
      <c r="F62" s="274">
        <v>2010602</v>
      </c>
      <c r="G62" s="51">
        <f t="shared" si="1"/>
        <v>60</v>
      </c>
      <c r="H62" s="274" t="s">
        <v>1034</v>
      </c>
    </row>
    <row r="63" spans="1:8" ht="14.25">
      <c r="A63" s="65" t="s">
        <v>1042</v>
      </c>
      <c r="B63" s="72">
        <f>VLOOKUP(F63,'[1]表二（旧）'!$F$5:$G$1311,2,FALSE)</f>
        <v>0</v>
      </c>
      <c r="C63" s="72">
        <v>60</v>
      </c>
      <c r="D63" s="72">
        <f t="shared" si="0"/>
        <v>60</v>
      </c>
      <c r="E63" s="273">
        <f t="shared" si="2"/>
      </c>
      <c r="F63" s="274">
        <v>2010603</v>
      </c>
      <c r="G63" s="51">
        <f t="shared" si="1"/>
        <v>60</v>
      </c>
      <c r="H63" s="274" t="s">
        <v>1042</v>
      </c>
    </row>
    <row r="64" spans="1:8" ht="14.25">
      <c r="A64" s="65" t="s">
        <v>1477</v>
      </c>
      <c r="B64" s="72">
        <f>VLOOKUP(F64,'[1]表二（旧）'!$F$5:$G$1311,2,FALSE)</f>
        <v>0</v>
      </c>
      <c r="C64" s="72">
        <v>7</v>
      </c>
      <c r="D64" s="72">
        <f t="shared" si="0"/>
        <v>7</v>
      </c>
      <c r="E64" s="273">
        <f t="shared" si="2"/>
      </c>
      <c r="F64" s="274">
        <v>2010604</v>
      </c>
      <c r="G64" s="51">
        <f t="shared" si="1"/>
        <v>7</v>
      </c>
      <c r="H64" s="274" t="s">
        <v>1477</v>
      </c>
    </row>
    <row r="65" spans="1:8" ht="14.25">
      <c r="A65" s="65" t="s">
        <v>1478</v>
      </c>
      <c r="B65" s="72">
        <f>VLOOKUP(F65,'[1]表二（旧）'!$F$5:$G$1311,2,FALSE)</f>
        <v>0</v>
      </c>
      <c r="C65" s="72"/>
      <c r="D65" s="72">
        <f t="shared" si="0"/>
        <v>0</v>
      </c>
      <c r="E65" s="273">
        <f t="shared" si="2"/>
      </c>
      <c r="F65" s="274">
        <v>2010605</v>
      </c>
      <c r="G65" s="51">
        <f t="shared" si="1"/>
        <v>0</v>
      </c>
      <c r="H65" s="274" t="s">
        <v>1478</v>
      </c>
    </row>
    <row r="66" spans="1:8" ht="14.25">
      <c r="A66" s="65" t="s">
        <v>1479</v>
      </c>
      <c r="B66" s="72">
        <f>VLOOKUP(F66,'[1]表二（旧）'!$F$5:$G$1311,2,FALSE)</f>
        <v>0</v>
      </c>
      <c r="C66" s="72">
        <v>95</v>
      </c>
      <c r="D66" s="72">
        <f t="shared" si="0"/>
        <v>95</v>
      </c>
      <c r="E66" s="273">
        <f t="shared" si="2"/>
      </c>
      <c r="F66" s="274">
        <v>2010606</v>
      </c>
      <c r="G66" s="51">
        <f t="shared" si="1"/>
        <v>95</v>
      </c>
      <c r="H66" s="274" t="s">
        <v>1479</v>
      </c>
    </row>
    <row r="67" spans="1:8" ht="14.25">
      <c r="A67" s="268" t="s">
        <v>1480</v>
      </c>
      <c r="B67" s="72">
        <f>VLOOKUP(F67,'[1]表二（旧）'!$F$5:$G$1311,2,FALSE)</f>
        <v>50</v>
      </c>
      <c r="C67" s="72">
        <v>160</v>
      </c>
      <c r="D67" s="72">
        <f t="shared" si="0"/>
        <v>110</v>
      </c>
      <c r="E67" s="273">
        <f t="shared" si="2"/>
        <v>220</v>
      </c>
      <c r="F67" s="274">
        <v>2010607</v>
      </c>
      <c r="G67" s="51">
        <f t="shared" si="1"/>
        <v>160</v>
      </c>
      <c r="H67" s="274" t="s">
        <v>1480</v>
      </c>
    </row>
    <row r="68" spans="1:8" ht="14.25">
      <c r="A68" s="269" t="s">
        <v>1481</v>
      </c>
      <c r="B68" s="72">
        <f>VLOOKUP(F68,'[1]表二（旧）'!$F$5:$G$1311,2,FALSE)</f>
        <v>0</v>
      </c>
      <c r="C68" s="72">
        <v>45</v>
      </c>
      <c r="D68" s="72">
        <f t="shared" si="0"/>
        <v>45</v>
      </c>
      <c r="E68" s="273">
        <f t="shared" si="2"/>
      </c>
      <c r="F68" s="274">
        <v>2010608</v>
      </c>
      <c r="G68" s="51">
        <f aca="true" t="shared" si="3" ref="G68:G131">SUM(C68)</f>
        <v>45</v>
      </c>
      <c r="H68" s="274" t="s">
        <v>1481</v>
      </c>
    </row>
    <row r="69" spans="1:8" ht="14.25">
      <c r="A69" s="269" t="s">
        <v>1446</v>
      </c>
      <c r="B69" s="72">
        <f>VLOOKUP(F69,'[1]表二（旧）'!$F$5:$G$1311,2,FALSE)</f>
        <v>57</v>
      </c>
      <c r="C69" s="72">
        <v>526</v>
      </c>
      <c r="D69" s="72">
        <f aca="true" t="shared" si="4" ref="D69:D132">C69-B69</f>
        <v>469</v>
      </c>
      <c r="E69" s="273">
        <f aca="true" t="shared" si="5" ref="E69:E132">IF(B69=0,"",ROUND(D69/B69*100,1))</f>
        <v>822.8</v>
      </c>
      <c r="F69" s="274">
        <v>2010650</v>
      </c>
      <c r="G69" s="51">
        <f t="shared" si="3"/>
        <v>526</v>
      </c>
      <c r="H69" s="274" t="s">
        <v>1446</v>
      </c>
    </row>
    <row r="70" spans="1:8" ht="14.25">
      <c r="A70" s="269" t="s">
        <v>1482</v>
      </c>
      <c r="B70" s="72">
        <f>VLOOKUP(F70,'[1]表二（旧）'!$F$5:$G$1311,2,FALSE)</f>
        <v>0</v>
      </c>
      <c r="C70" s="72"/>
      <c r="D70" s="72">
        <f t="shared" si="4"/>
        <v>0</v>
      </c>
      <c r="E70" s="273">
        <f t="shared" si="5"/>
      </c>
      <c r="F70" s="274">
        <v>2010699</v>
      </c>
      <c r="G70" s="51">
        <f t="shared" si="3"/>
        <v>0</v>
      </c>
      <c r="H70" s="274" t="s">
        <v>1482</v>
      </c>
    </row>
    <row r="71" spans="1:8" ht="14.25">
      <c r="A71" s="268" t="s">
        <v>1483</v>
      </c>
      <c r="B71" s="72">
        <f>SUM(B72:B82)</f>
        <v>0</v>
      </c>
      <c r="C71" s="72">
        <f>SUM(C72:C82)</f>
        <v>0</v>
      </c>
      <c r="D71" s="72">
        <f t="shared" si="4"/>
        <v>0</v>
      </c>
      <c r="E71" s="273">
        <f t="shared" si="5"/>
      </c>
      <c r="F71" s="274">
        <v>20107</v>
      </c>
      <c r="G71" s="51">
        <f t="shared" si="3"/>
        <v>0</v>
      </c>
      <c r="H71" s="274" t="s">
        <v>1483</v>
      </c>
    </row>
    <row r="72" spans="1:8" ht="14.25">
      <c r="A72" s="268" t="s">
        <v>1041</v>
      </c>
      <c r="B72" s="72">
        <f>VLOOKUP(F72,'[1]表二（旧）'!$F$5:$G$1311,2,FALSE)</f>
        <v>0</v>
      </c>
      <c r="C72" s="72"/>
      <c r="D72" s="72">
        <f t="shared" si="4"/>
        <v>0</v>
      </c>
      <c r="E72" s="273">
        <f t="shared" si="5"/>
      </c>
      <c r="F72" s="274">
        <v>2010701</v>
      </c>
      <c r="G72" s="51">
        <f t="shared" si="3"/>
        <v>0</v>
      </c>
      <c r="H72" s="274" t="s">
        <v>1041</v>
      </c>
    </row>
    <row r="73" spans="1:8" ht="14.25">
      <c r="A73" s="268" t="s">
        <v>1034</v>
      </c>
      <c r="B73" s="72">
        <f>VLOOKUP(F73,'[1]表二（旧）'!$F$5:$G$1311,2,FALSE)</f>
        <v>0</v>
      </c>
      <c r="C73" s="72"/>
      <c r="D73" s="72">
        <f t="shared" si="4"/>
        <v>0</v>
      </c>
      <c r="E73" s="273">
        <f t="shared" si="5"/>
      </c>
      <c r="F73" s="274">
        <v>2010702</v>
      </c>
      <c r="G73" s="51">
        <f t="shared" si="3"/>
        <v>0</v>
      </c>
      <c r="H73" s="274" t="s">
        <v>1034</v>
      </c>
    </row>
    <row r="74" spans="1:8" ht="14.25">
      <c r="A74" s="269" t="s">
        <v>1042</v>
      </c>
      <c r="B74" s="72">
        <f>VLOOKUP(F74,'[1]表二（旧）'!$F$5:$G$1311,2,FALSE)</f>
        <v>0</v>
      </c>
      <c r="C74" s="72"/>
      <c r="D74" s="72">
        <f t="shared" si="4"/>
        <v>0</v>
      </c>
      <c r="E74" s="273">
        <f t="shared" si="5"/>
      </c>
      <c r="F74" s="274">
        <v>2010703</v>
      </c>
      <c r="G74" s="51">
        <f t="shared" si="3"/>
        <v>0</v>
      </c>
      <c r="H74" s="274" t="s">
        <v>1042</v>
      </c>
    </row>
    <row r="75" spans="1:8" ht="14.25">
      <c r="A75" s="269" t="s">
        <v>1484</v>
      </c>
      <c r="B75" s="72">
        <f>VLOOKUP(F75,'[1]表二（旧）'!$F$5:$G$1311,2,FALSE)</f>
        <v>0</v>
      </c>
      <c r="C75" s="72"/>
      <c r="D75" s="72">
        <f t="shared" si="4"/>
        <v>0</v>
      </c>
      <c r="E75" s="273">
        <f t="shared" si="5"/>
      </c>
      <c r="F75" s="274">
        <v>2010704</v>
      </c>
      <c r="G75" s="51">
        <f t="shared" si="3"/>
        <v>0</v>
      </c>
      <c r="H75" s="274" t="s">
        <v>1484</v>
      </c>
    </row>
    <row r="76" spans="1:8" ht="14.25">
      <c r="A76" s="269" t="s">
        <v>1485</v>
      </c>
      <c r="B76" s="72">
        <f>VLOOKUP(F76,'[1]表二（旧）'!$F$5:$G$1311,2,FALSE)</f>
        <v>0</v>
      </c>
      <c r="C76" s="72"/>
      <c r="D76" s="72">
        <f t="shared" si="4"/>
        <v>0</v>
      </c>
      <c r="E76" s="273">
        <f t="shared" si="5"/>
      </c>
      <c r="F76" s="274">
        <v>2010705</v>
      </c>
      <c r="G76" s="51">
        <f t="shared" si="3"/>
        <v>0</v>
      </c>
      <c r="H76" s="274" t="s">
        <v>1485</v>
      </c>
    </row>
    <row r="77" spans="1:8" ht="14.25">
      <c r="A77" s="65" t="s">
        <v>1486</v>
      </c>
      <c r="B77" s="72">
        <f>VLOOKUP(F77,'[1]表二（旧）'!$F$5:$G$1311,2,FALSE)</f>
        <v>0</v>
      </c>
      <c r="C77" s="72"/>
      <c r="D77" s="72">
        <f t="shared" si="4"/>
        <v>0</v>
      </c>
      <c r="E77" s="273">
        <f t="shared" si="5"/>
      </c>
      <c r="F77" s="274">
        <v>2010706</v>
      </c>
      <c r="G77" s="51">
        <f t="shared" si="3"/>
        <v>0</v>
      </c>
      <c r="H77" s="274" t="s">
        <v>1486</v>
      </c>
    </row>
    <row r="78" spans="1:8" ht="14.25">
      <c r="A78" s="268" t="s">
        <v>1487</v>
      </c>
      <c r="B78" s="72">
        <f>VLOOKUP(F78,'[1]表二（旧）'!$F$5:$G$1311,2,FALSE)</f>
        <v>0</v>
      </c>
      <c r="C78" s="72"/>
      <c r="D78" s="72">
        <f t="shared" si="4"/>
        <v>0</v>
      </c>
      <c r="E78" s="273">
        <f t="shared" si="5"/>
      </c>
      <c r="F78" s="274">
        <v>2010707</v>
      </c>
      <c r="G78" s="51">
        <f t="shared" si="3"/>
        <v>0</v>
      </c>
      <c r="H78" s="274" t="s">
        <v>1487</v>
      </c>
    </row>
    <row r="79" spans="1:8" ht="14.25">
      <c r="A79" s="268" t="s">
        <v>1488</v>
      </c>
      <c r="B79" s="72">
        <f>VLOOKUP(F79,'[1]表二（旧）'!$F$5:$G$1311,2,FALSE)</f>
        <v>0</v>
      </c>
      <c r="C79" s="72"/>
      <c r="D79" s="72">
        <f t="shared" si="4"/>
        <v>0</v>
      </c>
      <c r="E79" s="273">
        <f t="shared" si="5"/>
      </c>
      <c r="F79" s="274">
        <v>2010708</v>
      </c>
      <c r="G79" s="51">
        <f t="shared" si="3"/>
        <v>0</v>
      </c>
      <c r="H79" s="274" t="s">
        <v>1488</v>
      </c>
    </row>
    <row r="80" spans="1:8" ht="14.25">
      <c r="A80" s="268" t="s">
        <v>1480</v>
      </c>
      <c r="B80" s="72">
        <f>VLOOKUP(F80,'[1]表二（旧）'!$F$5:$G$1311,2,FALSE)</f>
        <v>0</v>
      </c>
      <c r="C80" s="72"/>
      <c r="D80" s="72">
        <f t="shared" si="4"/>
        <v>0</v>
      </c>
      <c r="E80" s="273">
        <f t="shared" si="5"/>
      </c>
      <c r="F80" s="274">
        <v>2010709</v>
      </c>
      <c r="G80" s="51">
        <f t="shared" si="3"/>
        <v>0</v>
      </c>
      <c r="H80" s="274" t="s">
        <v>1480</v>
      </c>
    </row>
    <row r="81" spans="1:8" ht="14.25">
      <c r="A81" s="269" t="s">
        <v>1446</v>
      </c>
      <c r="B81" s="72">
        <f>VLOOKUP(F81,'[1]表二（旧）'!$F$5:$G$1311,2,FALSE)</f>
        <v>0</v>
      </c>
      <c r="C81" s="72"/>
      <c r="D81" s="72">
        <f t="shared" si="4"/>
        <v>0</v>
      </c>
      <c r="E81" s="273">
        <f t="shared" si="5"/>
      </c>
      <c r="F81" s="274">
        <v>2010750</v>
      </c>
      <c r="G81" s="51">
        <f t="shared" si="3"/>
        <v>0</v>
      </c>
      <c r="H81" s="274" t="s">
        <v>1446</v>
      </c>
    </row>
    <row r="82" spans="1:8" ht="14.25">
      <c r="A82" s="269" t="s">
        <v>1489</v>
      </c>
      <c r="B82" s="72">
        <f>VLOOKUP(F82,'[1]表二（旧）'!$F$5:$G$1311,2,FALSE)</f>
        <v>0</v>
      </c>
      <c r="C82" s="72"/>
      <c r="D82" s="72">
        <f t="shared" si="4"/>
        <v>0</v>
      </c>
      <c r="E82" s="273">
        <f t="shared" si="5"/>
      </c>
      <c r="F82" s="274">
        <v>2010799</v>
      </c>
      <c r="G82" s="51">
        <f t="shared" si="3"/>
        <v>0</v>
      </c>
      <c r="H82" s="274" t="s">
        <v>1489</v>
      </c>
    </row>
    <row r="83" spans="1:8" ht="14.25">
      <c r="A83" s="269" t="s">
        <v>1490</v>
      </c>
      <c r="B83" s="72">
        <f>SUM(B84:B91)</f>
        <v>361</v>
      </c>
      <c r="C83" s="72">
        <f>SUM(C84:C91)</f>
        <v>515</v>
      </c>
      <c r="D83" s="72">
        <f t="shared" si="4"/>
        <v>154</v>
      </c>
      <c r="E83" s="273">
        <f t="shared" si="5"/>
        <v>42.7</v>
      </c>
      <c r="F83" s="274">
        <v>20108</v>
      </c>
      <c r="G83" s="51">
        <f t="shared" si="3"/>
        <v>515</v>
      </c>
      <c r="H83" s="274" t="s">
        <v>1490</v>
      </c>
    </row>
    <row r="84" spans="1:8" ht="14.25">
      <c r="A84" s="268" t="s">
        <v>1041</v>
      </c>
      <c r="B84" s="72">
        <f>VLOOKUP(F84,'[1]表二（旧）'!$F$5:$G$1311,2,FALSE)</f>
        <v>218</v>
      </c>
      <c r="C84" s="72">
        <v>214</v>
      </c>
      <c r="D84" s="72">
        <f t="shared" si="4"/>
        <v>-4</v>
      </c>
      <c r="E84" s="273">
        <f t="shared" si="5"/>
        <v>-1.8</v>
      </c>
      <c r="F84" s="274">
        <v>2010801</v>
      </c>
      <c r="G84" s="51">
        <f t="shared" si="3"/>
        <v>214</v>
      </c>
      <c r="H84" s="274" t="s">
        <v>1041</v>
      </c>
    </row>
    <row r="85" spans="1:8" ht="14.25">
      <c r="A85" s="268" t="s">
        <v>1034</v>
      </c>
      <c r="B85" s="72">
        <f>VLOOKUP(F85,'[1]表二（旧）'!$F$5:$G$1311,2,FALSE)</f>
        <v>109</v>
      </c>
      <c r="C85" s="72">
        <v>41</v>
      </c>
      <c r="D85" s="72">
        <f t="shared" si="4"/>
        <v>-68</v>
      </c>
      <c r="E85" s="273">
        <f t="shared" si="5"/>
        <v>-62.4</v>
      </c>
      <c r="F85" s="274">
        <v>2010802</v>
      </c>
      <c r="G85" s="51">
        <f t="shared" si="3"/>
        <v>41</v>
      </c>
      <c r="H85" s="274" t="s">
        <v>1034</v>
      </c>
    </row>
    <row r="86" spans="1:8" ht="14.25">
      <c r="A86" s="268" t="s">
        <v>1042</v>
      </c>
      <c r="B86" s="72">
        <f>VLOOKUP(F86,'[1]表二（旧）'!$F$5:$G$1311,2,FALSE)</f>
        <v>0</v>
      </c>
      <c r="C86" s="72"/>
      <c r="D86" s="72">
        <f t="shared" si="4"/>
        <v>0</v>
      </c>
      <c r="E86" s="273">
        <f t="shared" si="5"/>
      </c>
      <c r="F86" s="274">
        <v>2010803</v>
      </c>
      <c r="G86" s="51">
        <f t="shared" si="3"/>
        <v>0</v>
      </c>
      <c r="H86" s="274" t="s">
        <v>1042</v>
      </c>
    </row>
    <row r="87" spans="1:8" ht="14.25">
      <c r="A87" s="276" t="s">
        <v>1491</v>
      </c>
      <c r="B87" s="72">
        <f>VLOOKUP(F87,'[1]表二（旧）'!$F$5:$G$1311,2,FALSE)</f>
        <v>34</v>
      </c>
      <c r="C87" s="72">
        <v>260</v>
      </c>
      <c r="D87" s="72">
        <f t="shared" si="4"/>
        <v>226</v>
      </c>
      <c r="E87" s="273">
        <f t="shared" si="5"/>
        <v>664.7</v>
      </c>
      <c r="F87" s="274">
        <v>2010804</v>
      </c>
      <c r="G87" s="51">
        <f t="shared" si="3"/>
        <v>260</v>
      </c>
      <c r="H87" s="274" t="s">
        <v>1491</v>
      </c>
    </row>
    <row r="88" spans="1:8" ht="14.25">
      <c r="A88" s="269" t="s">
        <v>1492</v>
      </c>
      <c r="B88" s="72">
        <f>VLOOKUP(F88,'[1]表二（旧）'!$F$5:$G$1311,2,FALSE)</f>
        <v>0</v>
      </c>
      <c r="C88" s="72"/>
      <c r="D88" s="72">
        <f t="shared" si="4"/>
        <v>0</v>
      </c>
      <c r="E88" s="273">
        <f t="shared" si="5"/>
      </c>
      <c r="F88" s="274">
        <v>2010805</v>
      </c>
      <c r="G88" s="51">
        <f t="shared" si="3"/>
        <v>0</v>
      </c>
      <c r="H88" s="274" t="s">
        <v>1492</v>
      </c>
    </row>
    <row r="89" spans="1:8" ht="14.25">
      <c r="A89" s="269" t="s">
        <v>1480</v>
      </c>
      <c r="B89" s="72">
        <f>VLOOKUP(F89,'[1]表二（旧）'!$F$5:$G$1311,2,FALSE)</f>
        <v>0</v>
      </c>
      <c r="C89" s="72"/>
      <c r="D89" s="72">
        <f t="shared" si="4"/>
        <v>0</v>
      </c>
      <c r="E89" s="273">
        <f t="shared" si="5"/>
      </c>
      <c r="F89" s="274">
        <v>2010806</v>
      </c>
      <c r="G89" s="51">
        <f t="shared" si="3"/>
        <v>0</v>
      </c>
      <c r="H89" s="274" t="s">
        <v>1480</v>
      </c>
    </row>
    <row r="90" spans="1:8" ht="14.25">
      <c r="A90" s="269" t="s">
        <v>1446</v>
      </c>
      <c r="B90" s="72">
        <f>VLOOKUP(F90,'[1]表二（旧）'!$F$5:$G$1311,2,FALSE)</f>
        <v>0</v>
      </c>
      <c r="C90" s="72"/>
      <c r="D90" s="72">
        <f t="shared" si="4"/>
        <v>0</v>
      </c>
      <c r="E90" s="273">
        <f t="shared" si="5"/>
      </c>
      <c r="F90" s="274">
        <v>2010850</v>
      </c>
      <c r="G90" s="51">
        <f t="shared" si="3"/>
        <v>0</v>
      </c>
      <c r="H90" s="274" t="s">
        <v>1446</v>
      </c>
    </row>
    <row r="91" spans="1:8" ht="14.25">
      <c r="A91" s="65" t="s">
        <v>1493</v>
      </c>
      <c r="B91" s="72">
        <f>VLOOKUP(F91,'[1]表二（旧）'!$F$5:$G$1311,2,FALSE)</f>
        <v>0</v>
      </c>
      <c r="C91" s="72"/>
      <c r="D91" s="72">
        <f t="shared" si="4"/>
        <v>0</v>
      </c>
      <c r="E91" s="273">
        <f t="shared" si="5"/>
      </c>
      <c r="F91" s="274">
        <v>2010899</v>
      </c>
      <c r="G91" s="51">
        <f t="shared" si="3"/>
        <v>0</v>
      </c>
      <c r="H91" s="274" t="s">
        <v>1493</v>
      </c>
    </row>
    <row r="92" spans="1:8" ht="14.25">
      <c r="A92" s="268" t="s">
        <v>1494</v>
      </c>
      <c r="B92" s="72">
        <f>SUM(B93:B105)</f>
        <v>0</v>
      </c>
      <c r="C92" s="72">
        <f>SUM(C93:C105)</f>
        <v>0</v>
      </c>
      <c r="D92" s="72">
        <f t="shared" si="4"/>
        <v>0</v>
      </c>
      <c r="E92" s="273">
        <f t="shared" si="5"/>
      </c>
      <c r="F92" s="274">
        <v>20109</v>
      </c>
      <c r="G92" s="51">
        <f t="shared" si="3"/>
        <v>0</v>
      </c>
      <c r="H92" s="274" t="s">
        <v>1494</v>
      </c>
    </row>
    <row r="93" spans="1:8" ht="14.25">
      <c r="A93" s="268" t="s">
        <v>1041</v>
      </c>
      <c r="B93" s="72">
        <f>VLOOKUP(F93,'[1]表二（旧）'!$F$5:$G$1311,2,FALSE)</f>
        <v>0</v>
      </c>
      <c r="C93" s="72"/>
      <c r="D93" s="72">
        <f t="shared" si="4"/>
        <v>0</v>
      </c>
      <c r="E93" s="273">
        <f t="shared" si="5"/>
      </c>
      <c r="F93" s="274">
        <v>2010901</v>
      </c>
      <c r="G93" s="51">
        <f t="shared" si="3"/>
        <v>0</v>
      </c>
      <c r="H93" s="274" t="s">
        <v>1041</v>
      </c>
    </row>
    <row r="94" spans="1:8" ht="14.25">
      <c r="A94" s="269" t="s">
        <v>1034</v>
      </c>
      <c r="B94" s="72">
        <f>VLOOKUP(F94,'[1]表二（旧）'!$F$5:$G$1311,2,FALSE)</f>
        <v>0</v>
      </c>
      <c r="C94" s="72"/>
      <c r="D94" s="72">
        <f t="shared" si="4"/>
        <v>0</v>
      </c>
      <c r="E94" s="273">
        <f t="shared" si="5"/>
      </c>
      <c r="F94" s="274">
        <v>2010902</v>
      </c>
      <c r="G94" s="51">
        <f t="shared" si="3"/>
        <v>0</v>
      </c>
      <c r="H94" s="274" t="s">
        <v>1034</v>
      </c>
    </row>
    <row r="95" spans="1:8" ht="14.25">
      <c r="A95" s="269" t="s">
        <v>1042</v>
      </c>
      <c r="B95" s="72">
        <f>VLOOKUP(F95,'[1]表二（旧）'!$F$5:$G$1311,2,FALSE)</f>
        <v>0</v>
      </c>
      <c r="C95" s="72"/>
      <c r="D95" s="72">
        <f t="shared" si="4"/>
        <v>0</v>
      </c>
      <c r="E95" s="273">
        <f t="shared" si="5"/>
      </c>
      <c r="F95" s="274">
        <v>2010903</v>
      </c>
      <c r="G95" s="51">
        <f t="shared" si="3"/>
        <v>0</v>
      </c>
      <c r="H95" s="274" t="s">
        <v>1042</v>
      </c>
    </row>
    <row r="96" spans="1:8" ht="14.25">
      <c r="A96" s="269" t="s">
        <v>1495</v>
      </c>
      <c r="B96" s="72"/>
      <c r="C96" s="72"/>
      <c r="D96" s="72">
        <f t="shared" si="4"/>
        <v>0</v>
      </c>
      <c r="E96" s="273">
        <f t="shared" si="5"/>
      </c>
      <c r="F96" s="274"/>
      <c r="G96" s="51">
        <f t="shared" si="3"/>
        <v>0</v>
      </c>
      <c r="H96" s="274"/>
    </row>
    <row r="97" spans="1:8" ht="14.25">
      <c r="A97" s="268" t="s">
        <v>1496</v>
      </c>
      <c r="B97" s="72">
        <f>VLOOKUP(F97,'[1]表二（旧）'!$F$5:$G$1311,2,FALSE)</f>
        <v>0</v>
      </c>
      <c r="C97" s="72"/>
      <c r="D97" s="72">
        <f t="shared" si="4"/>
        <v>0</v>
      </c>
      <c r="E97" s="273">
        <f t="shared" si="5"/>
      </c>
      <c r="F97" s="274">
        <v>2010905</v>
      </c>
      <c r="G97" s="51">
        <f t="shared" si="3"/>
        <v>0</v>
      </c>
      <c r="H97" s="274" t="s">
        <v>1496</v>
      </c>
    </row>
    <row r="98" spans="1:8" ht="14.25">
      <c r="A98" s="277" t="s">
        <v>1497</v>
      </c>
      <c r="B98" s="72">
        <f>VLOOKUP(F98,'[1]表二（旧）'!$F$5:$G$1311,2,FALSE)</f>
        <v>0</v>
      </c>
      <c r="C98" s="72"/>
      <c r="D98" s="72">
        <f t="shared" si="4"/>
        <v>0</v>
      </c>
      <c r="E98" s="273">
        <f t="shared" si="5"/>
      </c>
      <c r="F98" s="274">
        <v>2010907</v>
      </c>
      <c r="G98" s="51">
        <f t="shared" si="3"/>
        <v>0</v>
      </c>
      <c r="H98" s="274" t="s">
        <v>1498</v>
      </c>
    </row>
    <row r="99" spans="1:8" ht="14.25">
      <c r="A99" s="268" t="s">
        <v>1480</v>
      </c>
      <c r="B99" s="72">
        <f>VLOOKUP(F99,'[1]表二（旧）'!$F$5:$G$1311,2,FALSE)</f>
        <v>0</v>
      </c>
      <c r="C99" s="72"/>
      <c r="D99" s="72">
        <f t="shared" si="4"/>
        <v>0</v>
      </c>
      <c r="E99" s="273">
        <f t="shared" si="5"/>
      </c>
      <c r="F99" s="274">
        <v>2010908</v>
      </c>
      <c r="G99" s="51">
        <f t="shared" si="3"/>
        <v>0</v>
      </c>
      <c r="H99" s="274" t="s">
        <v>1480</v>
      </c>
    </row>
    <row r="100" spans="1:8" ht="14.25">
      <c r="A100" s="277" t="s">
        <v>1499</v>
      </c>
      <c r="B100" s="72"/>
      <c r="C100" s="72"/>
      <c r="D100" s="72">
        <f t="shared" si="4"/>
        <v>0</v>
      </c>
      <c r="E100" s="273">
        <f t="shared" si="5"/>
      </c>
      <c r="F100" s="274">
        <v>2010909</v>
      </c>
      <c r="G100" s="51">
        <f t="shared" si="3"/>
        <v>0</v>
      </c>
      <c r="H100" s="274" t="s">
        <v>1500</v>
      </c>
    </row>
    <row r="101" spans="1:8" ht="14.25">
      <c r="A101" s="277" t="s">
        <v>1501</v>
      </c>
      <c r="B101" s="72"/>
      <c r="C101" s="72"/>
      <c r="D101" s="72">
        <f t="shared" si="4"/>
        <v>0</v>
      </c>
      <c r="E101" s="273">
        <f t="shared" si="5"/>
      </c>
      <c r="F101" s="274">
        <v>2010910</v>
      </c>
      <c r="G101" s="51">
        <f t="shared" si="3"/>
        <v>0</v>
      </c>
      <c r="H101" s="274" t="s">
        <v>1502</v>
      </c>
    </row>
    <row r="102" spans="1:8" ht="14.25">
      <c r="A102" s="277" t="s">
        <v>1503</v>
      </c>
      <c r="B102" s="72"/>
      <c r="C102" s="72"/>
      <c r="D102" s="72">
        <f t="shared" si="4"/>
        <v>0</v>
      </c>
      <c r="E102" s="273">
        <f t="shared" si="5"/>
      </c>
      <c r="F102" s="274">
        <v>2010911</v>
      </c>
      <c r="G102" s="51">
        <f t="shared" si="3"/>
        <v>0</v>
      </c>
      <c r="H102" s="274" t="s">
        <v>1504</v>
      </c>
    </row>
    <row r="103" spans="1:8" ht="14.25">
      <c r="A103" s="277" t="s">
        <v>1505</v>
      </c>
      <c r="B103" s="72"/>
      <c r="C103" s="72"/>
      <c r="D103" s="72">
        <f t="shared" si="4"/>
        <v>0</v>
      </c>
      <c r="E103" s="273">
        <f t="shared" si="5"/>
      </c>
      <c r="F103" s="274">
        <v>2010912</v>
      </c>
      <c r="G103" s="51">
        <f t="shared" si="3"/>
        <v>0</v>
      </c>
      <c r="H103" s="277" t="s">
        <v>1505</v>
      </c>
    </row>
    <row r="104" spans="1:8" ht="14.25">
      <c r="A104" s="269" t="s">
        <v>1446</v>
      </c>
      <c r="B104" s="72">
        <f>VLOOKUP(F104,'[1]表二（旧）'!$F$5:$G$1311,2,FALSE)</f>
        <v>0</v>
      </c>
      <c r="C104" s="72"/>
      <c r="D104" s="72">
        <f t="shared" si="4"/>
        <v>0</v>
      </c>
      <c r="E104" s="273">
        <f t="shared" si="5"/>
      </c>
      <c r="F104" s="274">
        <v>2010950</v>
      </c>
      <c r="G104" s="51">
        <f t="shared" si="3"/>
        <v>0</v>
      </c>
      <c r="H104" s="274" t="s">
        <v>1446</v>
      </c>
    </row>
    <row r="105" spans="1:8" ht="14.25">
      <c r="A105" s="269" t="s">
        <v>1506</v>
      </c>
      <c r="B105" s="72">
        <f>VLOOKUP(F105,'[1]表二（旧）'!$F$5:$G$1311,2,FALSE)</f>
        <v>0</v>
      </c>
      <c r="C105" s="72"/>
      <c r="D105" s="72">
        <f t="shared" si="4"/>
        <v>0</v>
      </c>
      <c r="E105" s="273">
        <f t="shared" si="5"/>
      </c>
      <c r="F105" s="274">
        <v>2010999</v>
      </c>
      <c r="G105" s="51">
        <f t="shared" si="3"/>
        <v>0</v>
      </c>
      <c r="H105" s="274" t="s">
        <v>1506</v>
      </c>
    </row>
    <row r="106" spans="1:8" ht="14.25">
      <c r="A106" s="269" t="s">
        <v>1507</v>
      </c>
      <c r="B106" s="72">
        <f>SUM(B107:B115)</f>
        <v>0</v>
      </c>
      <c r="C106" s="72">
        <f>SUM(C107:C115)</f>
        <v>0</v>
      </c>
      <c r="D106" s="72">
        <f t="shared" si="4"/>
        <v>0</v>
      </c>
      <c r="E106" s="273">
        <f t="shared" si="5"/>
      </c>
      <c r="F106" s="274">
        <v>20110</v>
      </c>
      <c r="G106" s="51">
        <f t="shared" si="3"/>
        <v>0</v>
      </c>
      <c r="H106" s="274" t="s">
        <v>1507</v>
      </c>
    </row>
    <row r="107" spans="1:8" ht="14.25">
      <c r="A107" s="269" t="s">
        <v>1041</v>
      </c>
      <c r="B107" s="72">
        <f>VLOOKUP(F107,'[1]表二（旧）'!$F$5:$G$1311,2,FALSE)</f>
        <v>0</v>
      </c>
      <c r="C107" s="72"/>
      <c r="D107" s="72">
        <f t="shared" si="4"/>
        <v>0</v>
      </c>
      <c r="E107" s="273">
        <f t="shared" si="5"/>
      </c>
      <c r="F107" s="274">
        <v>2011001</v>
      </c>
      <c r="G107" s="51">
        <f t="shared" si="3"/>
        <v>0</v>
      </c>
      <c r="H107" s="274" t="s">
        <v>1041</v>
      </c>
    </row>
    <row r="108" spans="1:8" ht="14.25">
      <c r="A108" s="268" t="s">
        <v>1034</v>
      </c>
      <c r="B108" s="72">
        <f>VLOOKUP(F108,'[1]表二（旧）'!$F$5:$G$1311,2,FALSE)</f>
        <v>0</v>
      </c>
      <c r="C108" s="72"/>
      <c r="D108" s="72">
        <f t="shared" si="4"/>
        <v>0</v>
      </c>
      <c r="E108" s="273">
        <f t="shared" si="5"/>
      </c>
      <c r="F108" s="274">
        <v>2011002</v>
      </c>
      <c r="G108" s="51">
        <f t="shared" si="3"/>
        <v>0</v>
      </c>
      <c r="H108" s="274" t="s">
        <v>1034</v>
      </c>
    </row>
    <row r="109" spans="1:8" ht="14.25">
      <c r="A109" s="268" t="s">
        <v>1042</v>
      </c>
      <c r="B109" s="72">
        <f>VLOOKUP(F109,'[1]表二（旧）'!$F$5:$G$1311,2,FALSE)</f>
        <v>0</v>
      </c>
      <c r="C109" s="72"/>
      <c r="D109" s="72">
        <f t="shared" si="4"/>
        <v>0</v>
      </c>
      <c r="E109" s="273">
        <f t="shared" si="5"/>
      </c>
      <c r="F109" s="274">
        <v>2011003</v>
      </c>
      <c r="G109" s="51">
        <f t="shared" si="3"/>
        <v>0</v>
      </c>
      <c r="H109" s="274" t="s">
        <v>1042</v>
      </c>
    </row>
    <row r="110" spans="1:8" ht="14.25">
      <c r="A110" s="268" t="s">
        <v>1508</v>
      </c>
      <c r="B110" s="72">
        <f>VLOOKUP(F110,'[1]表二（旧）'!$F$5:$G$1311,2,FALSE)</f>
        <v>0</v>
      </c>
      <c r="C110" s="72"/>
      <c r="D110" s="72">
        <f t="shared" si="4"/>
        <v>0</v>
      </c>
      <c r="E110" s="273">
        <f t="shared" si="5"/>
      </c>
      <c r="F110" s="274">
        <v>2011004</v>
      </c>
      <c r="G110" s="51">
        <f t="shared" si="3"/>
        <v>0</v>
      </c>
      <c r="H110" s="274" t="s">
        <v>1508</v>
      </c>
    </row>
    <row r="111" spans="1:8" ht="14.25">
      <c r="A111" s="269" t="s">
        <v>1509</v>
      </c>
      <c r="B111" s="72">
        <f>VLOOKUP(F111,'[1]表二（旧）'!$F$5:$G$1311,2,FALSE)</f>
        <v>0</v>
      </c>
      <c r="C111" s="72"/>
      <c r="D111" s="72">
        <f t="shared" si="4"/>
        <v>0</v>
      </c>
      <c r="E111" s="273">
        <f t="shared" si="5"/>
      </c>
      <c r="F111" s="274">
        <v>2011005</v>
      </c>
      <c r="G111" s="51">
        <f t="shared" si="3"/>
        <v>0</v>
      </c>
      <c r="H111" s="274" t="s">
        <v>1509</v>
      </c>
    </row>
    <row r="112" spans="1:8" ht="14.25">
      <c r="A112" s="269" t="s">
        <v>1510</v>
      </c>
      <c r="B112" s="72">
        <f>VLOOKUP(F112,'[1]表二（旧）'!$F$5:$G$1311,2,FALSE)</f>
        <v>0</v>
      </c>
      <c r="C112" s="72"/>
      <c r="D112" s="72">
        <f t="shared" si="4"/>
        <v>0</v>
      </c>
      <c r="E112" s="273">
        <f t="shared" si="5"/>
      </c>
      <c r="F112" s="274">
        <v>2011007</v>
      </c>
      <c r="G112" s="51">
        <f t="shared" si="3"/>
        <v>0</v>
      </c>
      <c r="H112" s="274" t="s">
        <v>1510</v>
      </c>
    </row>
    <row r="113" spans="1:8" ht="14.25">
      <c r="A113" s="268" t="s">
        <v>1511</v>
      </c>
      <c r="B113" s="72">
        <f>VLOOKUP(F113,'[1]表二（旧）'!$F$5:$G$1311,2,FALSE)</f>
        <v>0</v>
      </c>
      <c r="C113" s="72"/>
      <c r="D113" s="72">
        <f t="shared" si="4"/>
        <v>0</v>
      </c>
      <c r="E113" s="273">
        <f t="shared" si="5"/>
      </c>
      <c r="F113" s="274">
        <v>2011008</v>
      </c>
      <c r="G113" s="51">
        <f t="shared" si="3"/>
        <v>0</v>
      </c>
      <c r="H113" s="274" t="s">
        <v>1511</v>
      </c>
    </row>
    <row r="114" spans="1:8" ht="14.25">
      <c r="A114" s="276" t="s">
        <v>1446</v>
      </c>
      <c r="B114" s="72">
        <f>VLOOKUP(F114,'[1]表二（旧）'!$F$5:$G$1311,2,FALSE)</f>
        <v>0</v>
      </c>
      <c r="C114" s="72"/>
      <c r="D114" s="72">
        <f t="shared" si="4"/>
        <v>0</v>
      </c>
      <c r="E114" s="273">
        <f t="shared" si="5"/>
      </c>
      <c r="F114" s="274">
        <v>2011050</v>
      </c>
      <c r="G114" s="51">
        <f t="shared" si="3"/>
        <v>0</v>
      </c>
      <c r="H114" s="274" t="s">
        <v>1446</v>
      </c>
    </row>
    <row r="115" spans="1:8" ht="14.25">
      <c r="A115" s="269" t="s">
        <v>1512</v>
      </c>
      <c r="B115" s="72">
        <f>VLOOKUP(F115,'[1]表二（旧）'!$F$5:$G$1311,2,FALSE)</f>
        <v>0</v>
      </c>
      <c r="C115" s="72"/>
      <c r="D115" s="72">
        <f t="shared" si="4"/>
        <v>0</v>
      </c>
      <c r="E115" s="273">
        <f t="shared" si="5"/>
      </c>
      <c r="F115" s="274">
        <v>2011099</v>
      </c>
      <c r="G115" s="51">
        <f t="shared" si="3"/>
        <v>0</v>
      </c>
      <c r="H115" s="274" t="s">
        <v>1512</v>
      </c>
    </row>
    <row r="116" spans="1:8" ht="14.25">
      <c r="A116" s="278" t="s">
        <v>2625</v>
      </c>
      <c r="B116" s="72">
        <f>SUM(B117:B124)</f>
        <v>1021</v>
      </c>
      <c r="C116" s="72">
        <f>SUM(C117:C124)</f>
        <v>1227</v>
      </c>
      <c r="D116" s="72">
        <f t="shared" si="4"/>
        <v>206</v>
      </c>
      <c r="E116" s="273">
        <f t="shared" si="5"/>
        <v>20.2</v>
      </c>
      <c r="F116" s="274">
        <v>20111</v>
      </c>
      <c r="G116" s="51">
        <f t="shared" si="3"/>
        <v>1227</v>
      </c>
      <c r="H116" s="274" t="s">
        <v>1513</v>
      </c>
    </row>
    <row r="117" spans="1:8" ht="14.25">
      <c r="A117" s="268" t="s">
        <v>1041</v>
      </c>
      <c r="B117" s="72">
        <f>VLOOKUP(F117,'[1]表二（旧）'!$F$5:$G$1311,2,FALSE)</f>
        <v>438</v>
      </c>
      <c r="C117" s="72">
        <v>508</v>
      </c>
      <c r="D117" s="72">
        <f t="shared" si="4"/>
        <v>70</v>
      </c>
      <c r="E117" s="273">
        <f t="shared" si="5"/>
        <v>16</v>
      </c>
      <c r="F117" s="274">
        <v>2011101</v>
      </c>
      <c r="G117" s="51">
        <f t="shared" si="3"/>
        <v>508</v>
      </c>
      <c r="H117" s="274" t="s">
        <v>1041</v>
      </c>
    </row>
    <row r="118" spans="1:8" ht="14.25">
      <c r="A118" s="268" t="s">
        <v>1034</v>
      </c>
      <c r="B118" s="72">
        <f>VLOOKUP(F118,'[1]表二（旧）'!$F$5:$G$1311,2,FALSE)</f>
        <v>483</v>
      </c>
      <c r="C118" s="72">
        <v>126</v>
      </c>
      <c r="D118" s="72">
        <f t="shared" si="4"/>
        <v>-357</v>
      </c>
      <c r="E118" s="273">
        <f t="shared" si="5"/>
        <v>-73.9</v>
      </c>
      <c r="F118" s="274">
        <v>2011102</v>
      </c>
      <c r="G118" s="51">
        <f t="shared" si="3"/>
        <v>126</v>
      </c>
      <c r="H118" s="274" t="s">
        <v>1034</v>
      </c>
    </row>
    <row r="119" spans="1:8" ht="14.25">
      <c r="A119" s="268" t="s">
        <v>1042</v>
      </c>
      <c r="B119" s="72">
        <f>VLOOKUP(F119,'[1]表二（旧）'!$F$5:$G$1311,2,FALSE)</f>
        <v>0</v>
      </c>
      <c r="C119" s="72"/>
      <c r="D119" s="72">
        <f t="shared" si="4"/>
        <v>0</v>
      </c>
      <c r="E119" s="273">
        <f t="shared" si="5"/>
      </c>
      <c r="F119" s="274">
        <v>2011103</v>
      </c>
      <c r="G119" s="51">
        <f t="shared" si="3"/>
        <v>0</v>
      </c>
      <c r="H119" s="274" t="s">
        <v>1042</v>
      </c>
    </row>
    <row r="120" spans="1:8" ht="14.25">
      <c r="A120" s="269" t="s">
        <v>1514</v>
      </c>
      <c r="B120" s="72">
        <f>VLOOKUP(F120,'[1]表二（旧）'!$F$5:$G$1311,2,FALSE)</f>
        <v>100</v>
      </c>
      <c r="C120" s="72">
        <v>250</v>
      </c>
      <c r="D120" s="72">
        <f t="shared" si="4"/>
        <v>150</v>
      </c>
      <c r="E120" s="273">
        <f t="shared" si="5"/>
        <v>150</v>
      </c>
      <c r="F120" s="274">
        <v>2011104</v>
      </c>
      <c r="G120" s="51">
        <f t="shared" si="3"/>
        <v>250</v>
      </c>
      <c r="H120" s="274" t="s">
        <v>1514</v>
      </c>
    </row>
    <row r="121" spans="1:8" ht="14.25">
      <c r="A121" s="269" t="s">
        <v>1515</v>
      </c>
      <c r="B121" s="72">
        <f>VLOOKUP(F121,'[1]表二（旧）'!$F$5:$G$1311,2,FALSE)</f>
        <v>0</v>
      </c>
      <c r="C121" s="72"/>
      <c r="D121" s="72">
        <f t="shared" si="4"/>
        <v>0</v>
      </c>
      <c r="E121" s="273">
        <f t="shared" si="5"/>
      </c>
      <c r="F121" s="274">
        <v>2011105</v>
      </c>
      <c r="G121" s="51">
        <f t="shared" si="3"/>
        <v>0</v>
      </c>
      <c r="H121" s="274" t="s">
        <v>1515</v>
      </c>
    </row>
    <row r="122" spans="1:8" ht="14.25">
      <c r="A122" s="269" t="s">
        <v>1516</v>
      </c>
      <c r="B122" s="72">
        <f>VLOOKUP(F122,'[1]表二（旧）'!$F$5:$G$1311,2,FALSE)</f>
        <v>0</v>
      </c>
      <c r="C122" s="72"/>
      <c r="D122" s="72">
        <f t="shared" si="4"/>
        <v>0</v>
      </c>
      <c r="E122" s="273">
        <f t="shared" si="5"/>
      </c>
      <c r="F122" s="274">
        <v>2011106</v>
      </c>
      <c r="G122" s="51">
        <f t="shared" si="3"/>
        <v>0</v>
      </c>
      <c r="H122" s="274" t="s">
        <v>1516</v>
      </c>
    </row>
    <row r="123" spans="1:8" ht="14.25">
      <c r="A123" s="268" t="s">
        <v>1446</v>
      </c>
      <c r="B123" s="72">
        <f>VLOOKUP(F123,'[1]表二（旧）'!$F$5:$G$1311,2,FALSE)</f>
        <v>0</v>
      </c>
      <c r="C123" s="72"/>
      <c r="D123" s="72">
        <f t="shared" si="4"/>
        <v>0</v>
      </c>
      <c r="E123" s="273">
        <f t="shared" si="5"/>
      </c>
      <c r="F123" s="274">
        <v>2011150</v>
      </c>
      <c r="G123" s="51">
        <f t="shared" si="3"/>
        <v>0</v>
      </c>
      <c r="H123" s="274" t="s">
        <v>1446</v>
      </c>
    </row>
    <row r="124" spans="1:8" ht="14.25">
      <c r="A124" s="268" t="s">
        <v>1517</v>
      </c>
      <c r="B124" s="72">
        <f>VLOOKUP(F124,'[1]表二（旧）'!$F$5:$G$1311,2,FALSE)</f>
        <v>0</v>
      </c>
      <c r="C124" s="72">
        <v>343</v>
      </c>
      <c r="D124" s="72">
        <f t="shared" si="4"/>
        <v>343</v>
      </c>
      <c r="E124" s="273">
        <f t="shared" si="5"/>
      </c>
      <c r="F124" s="274">
        <v>2011199</v>
      </c>
      <c r="G124" s="51">
        <f t="shared" si="3"/>
        <v>343</v>
      </c>
      <c r="H124" s="274" t="s">
        <v>1517</v>
      </c>
    </row>
    <row r="125" spans="1:8" ht="14.25">
      <c r="A125" s="65" t="s">
        <v>2626</v>
      </c>
      <c r="B125" s="72">
        <f>SUM(B126:B135)</f>
        <v>411</v>
      </c>
      <c r="C125" s="72">
        <f>SUM(C126:C135)</f>
        <v>895</v>
      </c>
      <c r="D125" s="72">
        <f t="shared" si="4"/>
        <v>484</v>
      </c>
      <c r="E125" s="273">
        <f t="shared" si="5"/>
        <v>117.8</v>
      </c>
      <c r="F125" s="274">
        <v>20113</v>
      </c>
      <c r="G125" s="51">
        <f t="shared" si="3"/>
        <v>895</v>
      </c>
      <c r="H125" s="274" t="s">
        <v>1518</v>
      </c>
    </row>
    <row r="126" spans="1:8" ht="14.25">
      <c r="A126" s="268" t="s">
        <v>1041</v>
      </c>
      <c r="B126" s="72">
        <f>VLOOKUP(F126,'[1]表二（旧）'!$F$5:$G$1311,2,FALSE)</f>
        <v>230</v>
      </c>
      <c r="C126" s="72">
        <v>191</v>
      </c>
      <c r="D126" s="72">
        <f t="shared" si="4"/>
        <v>-39</v>
      </c>
      <c r="E126" s="273">
        <f t="shared" si="5"/>
        <v>-17</v>
      </c>
      <c r="F126" s="274">
        <v>2011301</v>
      </c>
      <c r="G126" s="51">
        <f t="shared" si="3"/>
        <v>191</v>
      </c>
      <c r="H126" s="274" t="s">
        <v>1041</v>
      </c>
    </row>
    <row r="127" spans="1:8" ht="14.25">
      <c r="A127" s="268" t="s">
        <v>1034</v>
      </c>
      <c r="B127" s="72">
        <f>VLOOKUP(F127,'[1]表二（旧）'!$F$5:$G$1311,2,FALSE)</f>
        <v>181</v>
      </c>
      <c r="C127" s="72">
        <v>179</v>
      </c>
      <c r="D127" s="72">
        <f t="shared" si="4"/>
        <v>-2</v>
      </c>
      <c r="E127" s="273">
        <f t="shared" si="5"/>
        <v>-1.1</v>
      </c>
      <c r="F127" s="274">
        <v>2011302</v>
      </c>
      <c r="G127" s="51">
        <f t="shared" si="3"/>
        <v>179</v>
      </c>
      <c r="H127" s="274" t="s">
        <v>1034</v>
      </c>
    </row>
    <row r="128" spans="1:8" ht="14.25">
      <c r="A128" s="268" t="s">
        <v>1042</v>
      </c>
      <c r="B128" s="72">
        <f>VLOOKUP(F128,'[1]表二（旧）'!$F$5:$G$1311,2,FALSE)</f>
        <v>0</v>
      </c>
      <c r="C128" s="72"/>
      <c r="D128" s="72">
        <f t="shared" si="4"/>
        <v>0</v>
      </c>
      <c r="E128" s="273">
        <f t="shared" si="5"/>
      </c>
      <c r="F128" s="274">
        <v>2011303</v>
      </c>
      <c r="G128" s="51">
        <f t="shared" si="3"/>
        <v>0</v>
      </c>
      <c r="H128" s="274" t="s">
        <v>1042</v>
      </c>
    </row>
    <row r="129" spans="1:8" ht="14.25">
      <c r="A129" s="269" t="s">
        <v>1519</v>
      </c>
      <c r="B129" s="72">
        <f>VLOOKUP(F129,'[1]表二（旧）'!$F$5:$G$1311,2,FALSE)</f>
        <v>0</v>
      </c>
      <c r="C129" s="72"/>
      <c r="D129" s="72">
        <f t="shared" si="4"/>
        <v>0</v>
      </c>
      <c r="E129" s="273">
        <f t="shared" si="5"/>
      </c>
      <c r="F129" s="274">
        <v>2011304</v>
      </c>
      <c r="G129" s="51">
        <f t="shared" si="3"/>
        <v>0</v>
      </c>
      <c r="H129" s="274" t="s">
        <v>1519</v>
      </c>
    </row>
    <row r="130" spans="1:8" ht="14.25">
      <c r="A130" s="269" t="s">
        <v>1520</v>
      </c>
      <c r="B130" s="72">
        <f>VLOOKUP(F130,'[1]表二（旧）'!$F$5:$G$1311,2,FALSE)</f>
        <v>0</v>
      </c>
      <c r="C130" s="72"/>
      <c r="D130" s="72">
        <f t="shared" si="4"/>
        <v>0</v>
      </c>
      <c r="E130" s="273">
        <f t="shared" si="5"/>
      </c>
      <c r="F130" s="274">
        <v>2011305</v>
      </c>
      <c r="G130" s="51">
        <f t="shared" si="3"/>
        <v>0</v>
      </c>
      <c r="H130" s="274" t="s">
        <v>1520</v>
      </c>
    </row>
    <row r="131" spans="1:8" ht="14.25">
      <c r="A131" s="269" t="s">
        <v>1521</v>
      </c>
      <c r="B131" s="72">
        <f>VLOOKUP(F131,'[1]表二（旧）'!$F$5:$G$1311,2,FALSE)</f>
        <v>0</v>
      </c>
      <c r="C131" s="72"/>
      <c r="D131" s="72">
        <f t="shared" si="4"/>
        <v>0</v>
      </c>
      <c r="E131" s="273">
        <f t="shared" si="5"/>
      </c>
      <c r="F131" s="274">
        <v>2011306</v>
      </c>
      <c r="G131" s="51">
        <f t="shared" si="3"/>
        <v>0</v>
      </c>
      <c r="H131" s="274" t="s">
        <v>1521</v>
      </c>
    </row>
    <row r="132" spans="1:8" ht="14.25">
      <c r="A132" s="268" t="s">
        <v>1522</v>
      </c>
      <c r="B132" s="72">
        <f>VLOOKUP(F132,'[1]表二（旧）'!$F$5:$G$1311,2,FALSE)</f>
        <v>0</v>
      </c>
      <c r="C132" s="72"/>
      <c r="D132" s="72">
        <f t="shared" si="4"/>
        <v>0</v>
      </c>
      <c r="E132" s="273">
        <f t="shared" si="5"/>
      </c>
      <c r="F132" s="274">
        <v>2011307</v>
      </c>
      <c r="G132" s="51">
        <f aca="true" t="shared" si="6" ref="G132:G195">SUM(C132)</f>
        <v>0</v>
      </c>
      <c r="H132" s="274" t="s">
        <v>1522</v>
      </c>
    </row>
    <row r="133" spans="1:8" ht="14.25">
      <c r="A133" s="268" t="s">
        <v>1523</v>
      </c>
      <c r="B133" s="72">
        <f>VLOOKUP(F133,'[1]表二（旧）'!$F$5:$G$1311,2,FALSE)</f>
        <v>0</v>
      </c>
      <c r="C133" s="72"/>
      <c r="D133" s="72">
        <f aca="true" t="shared" si="7" ref="D133:D196">C133-B133</f>
        <v>0</v>
      </c>
      <c r="E133" s="273">
        <f aca="true" t="shared" si="8" ref="E133:E196">IF(B133=0,"",ROUND(D133/B133*100,1))</f>
      </c>
      <c r="F133" s="274">
        <v>2011308</v>
      </c>
      <c r="G133" s="51">
        <f t="shared" si="6"/>
        <v>0</v>
      </c>
      <c r="H133" s="274" t="s">
        <v>1523</v>
      </c>
    </row>
    <row r="134" spans="1:8" ht="14.25">
      <c r="A134" s="268" t="s">
        <v>1446</v>
      </c>
      <c r="B134" s="72">
        <f>VLOOKUP(F134,'[1]表二（旧）'!$F$5:$G$1311,2,FALSE)</f>
        <v>0</v>
      </c>
      <c r="C134" s="72">
        <v>31</v>
      </c>
      <c r="D134" s="72">
        <f t="shared" si="7"/>
        <v>31</v>
      </c>
      <c r="E134" s="273">
        <f t="shared" si="8"/>
      </c>
      <c r="F134" s="274">
        <v>2011350</v>
      </c>
      <c r="G134" s="51">
        <f t="shared" si="6"/>
        <v>31</v>
      </c>
      <c r="H134" s="274" t="s">
        <v>1446</v>
      </c>
    </row>
    <row r="135" spans="1:8" ht="14.25">
      <c r="A135" s="269" t="s">
        <v>1524</v>
      </c>
      <c r="B135" s="72">
        <f>VLOOKUP(F135,'[1]表二（旧）'!$F$5:$G$1311,2,FALSE)</f>
        <v>0</v>
      </c>
      <c r="C135" s="72">
        <v>494</v>
      </c>
      <c r="D135" s="72">
        <f t="shared" si="7"/>
        <v>494</v>
      </c>
      <c r="E135" s="273">
        <f t="shared" si="8"/>
      </c>
      <c r="F135" s="274">
        <v>2011399</v>
      </c>
      <c r="G135" s="51">
        <f t="shared" si="6"/>
        <v>494</v>
      </c>
      <c r="H135" s="274" t="s">
        <v>1524</v>
      </c>
    </row>
    <row r="136" spans="1:8" ht="14.25">
      <c r="A136" s="269" t="s">
        <v>1525</v>
      </c>
      <c r="B136" s="72">
        <f>SUM(B137:B149)</f>
        <v>0</v>
      </c>
      <c r="C136" s="72">
        <f>SUM(C137:C149)</f>
        <v>0</v>
      </c>
      <c r="D136" s="72">
        <f t="shared" si="7"/>
        <v>0</v>
      </c>
      <c r="E136" s="273">
        <f t="shared" si="8"/>
      </c>
      <c r="F136" s="274">
        <v>20114</v>
      </c>
      <c r="G136" s="51">
        <f t="shared" si="6"/>
        <v>0</v>
      </c>
      <c r="H136" s="274" t="s">
        <v>1525</v>
      </c>
    </row>
    <row r="137" spans="1:8" ht="14.25">
      <c r="A137" s="269" t="s">
        <v>1041</v>
      </c>
      <c r="B137" s="72">
        <f>VLOOKUP(F137,'[1]表二（旧）'!$F$5:$G$1311,2,FALSE)</f>
        <v>0</v>
      </c>
      <c r="C137" s="72"/>
      <c r="D137" s="72">
        <f t="shared" si="7"/>
        <v>0</v>
      </c>
      <c r="E137" s="273">
        <f t="shared" si="8"/>
      </c>
      <c r="F137" s="274">
        <v>2011401</v>
      </c>
      <c r="G137" s="51">
        <f t="shared" si="6"/>
        <v>0</v>
      </c>
      <c r="H137" s="274" t="s">
        <v>1041</v>
      </c>
    </row>
    <row r="138" spans="1:8" ht="14.25">
      <c r="A138" s="65" t="s">
        <v>1034</v>
      </c>
      <c r="B138" s="72">
        <f>VLOOKUP(F138,'[1]表二（旧）'!$F$5:$G$1311,2,FALSE)</f>
        <v>0</v>
      </c>
      <c r="C138" s="72"/>
      <c r="D138" s="72">
        <f t="shared" si="7"/>
        <v>0</v>
      </c>
      <c r="E138" s="273">
        <f t="shared" si="8"/>
      </c>
      <c r="F138" s="274">
        <v>2011402</v>
      </c>
      <c r="G138" s="51">
        <f t="shared" si="6"/>
        <v>0</v>
      </c>
      <c r="H138" s="274" t="s">
        <v>1034</v>
      </c>
    </row>
    <row r="139" spans="1:8" ht="14.25">
      <c r="A139" s="268" t="s">
        <v>1042</v>
      </c>
      <c r="B139" s="72">
        <f>VLOOKUP(F139,'[1]表二（旧）'!$F$5:$G$1311,2,FALSE)</f>
        <v>0</v>
      </c>
      <c r="C139" s="72"/>
      <c r="D139" s="72">
        <f t="shared" si="7"/>
        <v>0</v>
      </c>
      <c r="E139" s="273">
        <f t="shared" si="8"/>
      </c>
      <c r="F139" s="274">
        <v>2011403</v>
      </c>
      <c r="G139" s="51">
        <f t="shared" si="6"/>
        <v>0</v>
      </c>
      <c r="H139" s="274" t="s">
        <v>1042</v>
      </c>
    </row>
    <row r="140" spans="1:8" ht="14.25">
      <c r="A140" s="268" t="s">
        <v>1526</v>
      </c>
      <c r="B140" s="72">
        <f>VLOOKUP(F140,'[1]表二（旧）'!$F$5:$G$1311,2,FALSE)</f>
        <v>0</v>
      </c>
      <c r="C140" s="72"/>
      <c r="D140" s="72">
        <f t="shared" si="7"/>
        <v>0</v>
      </c>
      <c r="E140" s="273">
        <f t="shared" si="8"/>
      </c>
      <c r="F140" s="274">
        <v>2011404</v>
      </c>
      <c r="G140" s="51">
        <f t="shared" si="6"/>
        <v>0</v>
      </c>
      <c r="H140" s="274" t="s">
        <v>1526</v>
      </c>
    </row>
    <row r="141" spans="1:8" ht="14.25">
      <c r="A141" s="268" t="s">
        <v>1527</v>
      </c>
      <c r="B141" s="72">
        <f>VLOOKUP(F141,'[1]表二（旧）'!$F$5:$G$1311,2,FALSE)</f>
        <v>0</v>
      </c>
      <c r="C141" s="72"/>
      <c r="D141" s="72">
        <f t="shared" si="7"/>
        <v>0</v>
      </c>
      <c r="E141" s="273">
        <f t="shared" si="8"/>
      </c>
      <c r="F141" s="274">
        <v>2011405</v>
      </c>
      <c r="G141" s="51">
        <f t="shared" si="6"/>
        <v>0</v>
      </c>
      <c r="H141" s="274" t="s">
        <v>1527</v>
      </c>
    </row>
    <row r="142" spans="1:8" ht="14.25">
      <c r="A142" s="276" t="s">
        <v>1528</v>
      </c>
      <c r="B142" s="72">
        <f>VLOOKUP(F142,'[1]表二（旧）'!$F$5:$G$1311,2,FALSE)</f>
        <v>0</v>
      </c>
      <c r="C142" s="72"/>
      <c r="D142" s="72">
        <f t="shared" si="7"/>
        <v>0</v>
      </c>
      <c r="E142" s="273">
        <f t="shared" si="8"/>
      </c>
      <c r="F142" s="274">
        <v>2011406</v>
      </c>
      <c r="G142" s="51">
        <f t="shared" si="6"/>
        <v>0</v>
      </c>
      <c r="H142" s="274" t="s">
        <v>1528</v>
      </c>
    </row>
    <row r="143" spans="1:8" ht="14.25">
      <c r="A143" s="269" t="s">
        <v>1529</v>
      </c>
      <c r="B143" s="72">
        <f>VLOOKUP(F143,'[1]表二（旧）'!$F$5:$G$1311,2,FALSE)</f>
        <v>0</v>
      </c>
      <c r="C143" s="72"/>
      <c r="D143" s="72">
        <f t="shared" si="7"/>
        <v>0</v>
      </c>
      <c r="E143" s="273">
        <f t="shared" si="8"/>
      </c>
      <c r="F143" s="274">
        <v>2011407</v>
      </c>
      <c r="G143" s="51">
        <f t="shared" si="6"/>
        <v>0</v>
      </c>
      <c r="H143" s="274" t="s">
        <v>1529</v>
      </c>
    </row>
    <row r="144" spans="1:8" ht="14.25">
      <c r="A144" s="269" t="s">
        <v>1530</v>
      </c>
      <c r="B144" s="72">
        <f>VLOOKUP(F144,'[1]表二（旧）'!$F$5:$G$1311,2,FALSE)</f>
        <v>0</v>
      </c>
      <c r="C144" s="72"/>
      <c r="D144" s="72">
        <f t="shared" si="7"/>
        <v>0</v>
      </c>
      <c r="E144" s="273">
        <f t="shared" si="8"/>
      </c>
      <c r="F144" s="274">
        <v>2011408</v>
      </c>
      <c r="G144" s="51">
        <f t="shared" si="6"/>
        <v>0</v>
      </c>
      <c r="H144" s="274" t="s">
        <v>1530</v>
      </c>
    </row>
    <row r="145" spans="1:8" ht="14.25">
      <c r="A145" s="268" t="s">
        <v>1531</v>
      </c>
      <c r="B145" s="72">
        <f>VLOOKUP(F145,'[1]表二（旧）'!$F$5:$G$1311,2,FALSE)</f>
        <v>0</v>
      </c>
      <c r="C145" s="72"/>
      <c r="D145" s="72">
        <f t="shared" si="7"/>
        <v>0</v>
      </c>
      <c r="E145" s="273">
        <f t="shared" si="8"/>
      </c>
      <c r="F145" s="274">
        <v>2011409</v>
      </c>
      <c r="G145" s="51">
        <f t="shared" si="6"/>
        <v>0</v>
      </c>
      <c r="H145" s="274" t="s">
        <v>1531</v>
      </c>
    </row>
    <row r="146" spans="1:8" ht="14.25">
      <c r="A146" s="277" t="s">
        <v>1532</v>
      </c>
      <c r="B146" s="72"/>
      <c r="C146" s="72"/>
      <c r="D146" s="72">
        <f t="shared" si="7"/>
        <v>0</v>
      </c>
      <c r="E146" s="273">
        <f t="shared" si="8"/>
      </c>
      <c r="F146" s="274">
        <v>2011410</v>
      </c>
      <c r="G146" s="51">
        <f t="shared" si="6"/>
        <v>0</v>
      </c>
      <c r="H146" s="274" t="s">
        <v>1533</v>
      </c>
    </row>
    <row r="147" spans="1:8" ht="14.25">
      <c r="A147" s="277" t="s">
        <v>1534</v>
      </c>
      <c r="B147" s="72"/>
      <c r="C147" s="72"/>
      <c r="D147" s="72">
        <f t="shared" si="7"/>
        <v>0</v>
      </c>
      <c r="E147" s="273">
        <f t="shared" si="8"/>
      </c>
      <c r="F147" s="274">
        <v>2011411</v>
      </c>
      <c r="G147" s="51">
        <f t="shared" si="6"/>
        <v>0</v>
      </c>
      <c r="H147" s="274" t="s">
        <v>1535</v>
      </c>
    </row>
    <row r="148" spans="1:8" ht="14.25">
      <c r="A148" s="268" t="s">
        <v>1446</v>
      </c>
      <c r="B148" s="72">
        <f>VLOOKUP(F148,'[1]表二（旧）'!$F$5:$G$1311,2,FALSE)</f>
        <v>0</v>
      </c>
      <c r="C148" s="72"/>
      <c r="D148" s="72">
        <f t="shared" si="7"/>
        <v>0</v>
      </c>
      <c r="E148" s="273">
        <f t="shared" si="8"/>
      </c>
      <c r="F148" s="274">
        <v>2011450</v>
      </c>
      <c r="G148" s="51">
        <f t="shared" si="6"/>
        <v>0</v>
      </c>
      <c r="H148" s="274" t="s">
        <v>1446</v>
      </c>
    </row>
    <row r="149" spans="1:8" ht="14.25">
      <c r="A149" s="268" t="s">
        <v>1536</v>
      </c>
      <c r="B149" s="72">
        <f>VLOOKUP(F149,'[1]表二（旧）'!$F$5:$G$1311,2,FALSE)</f>
        <v>0</v>
      </c>
      <c r="C149" s="72"/>
      <c r="D149" s="72">
        <f t="shared" si="7"/>
        <v>0</v>
      </c>
      <c r="E149" s="273">
        <f t="shared" si="8"/>
      </c>
      <c r="F149" s="274">
        <v>2011499</v>
      </c>
      <c r="G149" s="51">
        <f t="shared" si="6"/>
        <v>0</v>
      </c>
      <c r="H149" s="274" t="s">
        <v>1536</v>
      </c>
    </row>
    <row r="150" spans="1:8" ht="14.25">
      <c r="A150" s="268" t="s">
        <v>1537</v>
      </c>
      <c r="B150" s="72">
        <f>SUM(B151:B156)</f>
        <v>0</v>
      </c>
      <c r="C150" s="72">
        <f>SUM(C151:C156)</f>
        <v>21</v>
      </c>
      <c r="D150" s="72">
        <f t="shared" si="7"/>
        <v>21</v>
      </c>
      <c r="E150" s="273">
        <f t="shared" si="8"/>
      </c>
      <c r="F150" s="274">
        <v>20123</v>
      </c>
      <c r="G150" s="51">
        <f t="shared" si="6"/>
        <v>21</v>
      </c>
      <c r="H150" s="274" t="s">
        <v>1537</v>
      </c>
    </row>
    <row r="151" spans="1:8" ht="14.25">
      <c r="A151" s="268" t="s">
        <v>1041</v>
      </c>
      <c r="B151" s="72">
        <f>VLOOKUP(F151,'[1]表二（旧）'!$F$5:$G$1311,2,FALSE)</f>
        <v>0</v>
      </c>
      <c r="C151" s="72">
        <v>21</v>
      </c>
      <c r="D151" s="72">
        <f t="shared" si="7"/>
        <v>21</v>
      </c>
      <c r="E151" s="273">
        <f t="shared" si="8"/>
      </c>
      <c r="F151" s="274">
        <v>2012301</v>
      </c>
      <c r="G151" s="51">
        <f t="shared" si="6"/>
        <v>21</v>
      </c>
      <c r="H151" s="274" t="s">
        <v>1041</v>
      </c>
    </row>
    <row r="152" spans="1:8" ht="14.25">
      <c r="A152" s="268" t="s">
        <v>1034</v>
      </c>
      <c r="B152" s="72">
        <f>VLOOKUP(F152,'[1]表二（旧）'!$F$5:$G$1311,2,FALSE)</f>
        <v>0</v>
      </c>
      <c r="C152" s="72"/>
      <c r="D152" s="72">
        <f t="shared" si="7"/>
        <v>0</v>
      </c>
      <c r="E152" s="273">
        <f t="shared" si="8"/>
      </c>
      <c r="F152" s="274">
        <v>2012302</v>
      </c>
      <c r="G152" s="51">
        <f t="shared" si="6"/>
        <v>0</v>
      </c>
      <c r="H152" s="274" t="s">
        <v>1034</v>
      </c>
    </row>
    <row r="153" spans="1:8" ht="14.25">
      <c r="A153" s="269" t="s">
        <v>1042</v>
      </c>
      <c r="B153" s="72">
        <f>VLOOKUP(F153,'[1]表二（旧）'!$F$5:$G$1311,2,FALSE)</f>
        <v>0</v>
      </c>
      <c r="C153" s="72"/>
      <c r="D153" s="72">
        <f t="shared" si="7"/>
        <v>0</v>
      </c>
      <c r="E153" s="273">
        <f t="shared" si="8"/>
      </c>
      <c r="F153" s="274">
        <v>2012303</v>
      </c>
      <c r="G153" s="51">
        <f t="shared" si="6"/>
        <v>0</v>
      </c>
      <c r="H153" s="274" t="s">
        <v>1042</v>
      </c>
    </row>
    <row r="154" spans="1:8" ht="14.25">
      <c r="A154" s="269" t="s">
        <v>1538</v>
      </c>
      <c r="B154" s="72">
        <f>VLOOKUP(F154,'[1]表二（旧）'!$F$5:$G$1311,2,FALSE)</f>
        <v>0</v>
      </c>
      <c r="C154" s="72"/>
      <c r="D154" s="72">
        <f t="shared" si="7"/>
        <v>0</v>
      </c>
      <c r="E154" s="273">
        <f t="shared" si="8"/>
      </c>
      <c r="F154" s="274">
        <v>2012304</v>
      </c>
      <c r="G154" s="51">
        <f t="shared" si="6"/>
        <v>0</v>
      </c>
      <c r="H154" s="274" t="s">
        <v>1538</v>
      </c>
    </row>
    <row r="155" spans="1:8" ht="14.25">
      <c r="A155" s="269" t="s">
        <v>1446</v>
      </c>
      <c r="B155" s="72">
        <f>VLOOKUP(F155,'[1]表二（旧）'!$F$5:$G$1311,2,FALSE)</f>
        <v>0</v>
      </c>
      <c r="C155" s="72"/>
      <c r="D155" s="72">
        <f t="shared" si="7"/>
        <v>0</v>
      </c>
      <c r="E155" s="273">
        <f t="shared" si="8"/>
      </c>
      <c r="F155" s="274">
        <v>2012350</v>
      </c>
      <c r="G155" s="51">
        <f t="shared" si="6"/>
        <v>0</v>
      </c>
      <c r="H155" s="274" t="s">
        <v>1446</v>
      </c>
    </row>
    <row r="156" spans="1:8" ht="14.25">
      <c r="A156" s="65" t="s">
        <v>1539</v>
      </c>
      <c r="B156" s="72">
        <f>VLOOKUP(F156,'[1]表二（旧）'!$F$5:$G$1311,2,FALSE)</f>
        <v>0</v>
      </c>
      <c r="C156" s="72"/>
      <c r="D156" s="72">
        <f t="shared" si="7"/>
        <v>0</v>
      </c>
      <c r="E156" s="273">
        <f t="shared" si="8"/>
      </c>
      <c r="F156" s="274">
        <v>2012399</v>
      </c>
      <c r="G156" s="51">
        <f t="shared" si="6"/>
        <v>0</v>
      </c>
      <c r="H156" s="274" t="s">
        <v>1539</v>
      </c>
    </row>
    <row r="157" spans="1:8" ht="14.25">
      <c r="A157" s="268" t="s">
        <v>1540</v>
      </c>
      <c r="B157" s="72">
        <f>SUM(B158:B164)</f>
        <v>0</v>
      </c>
      <c r="C157" s="72">
        <f>SUM(C158:C164)</f>
        <v>0</v>
      </c>
      <c r="D157" s="72">
        <f t="shared" si="7"/>
        <v>0</v>
      </c>
      <c r="E157" s="273">
        <f t="shared" si="8"/>
      </c>
      <c r="F157" s="274">
        <v>20125</v>
      </c>
      <c r="G157" s="51">
        <f t="shared" si="6"/>
        <v>0</v>
      </c>
      <c r="H157" s="274" t="s">
        <v>1541</v>
      </c>
    </row>
    <row r="158" spans="1:8" ht="14.25">
      <c r="A158" s="268" t="s">
        <v>1041</v>
      </c>
      <c r="B158" s="72">
        <f>VLOOKUP(F158,'[1]表二（旧）'!$F$5:$G$1311,2,FALSE)</f>
        <v>0</v>
      </c>
      <c r="C158" s="72"/>
      <c r="D158" s="72">
        <f t="shared" si="7"/>
        <v>0</v>
      </c>
      <c r="E158" s="273">
        <f t="shared" si="8"/>
      </c>
      <c r="F158" s="274">
        <v>2012501</v>
      </c>
      <c r="G158" s="51">
        <f t="shared" si="6"/>
        <v>0</v>
      </c>
      <c r="H158" s="274" t="s">
        <v>1041</v>
      </c>
    </row>
    <row r="159" spans="1:8" ht="14.25">
      <c r="A159" s="269" t="s">
        <v>1034</v>
      </c>
      <c r="B159" s="72">
        <f>VLOOKUP(F159,'[1]表二（旧）'!$F$5:$G$1311,2,FALSE)</f>
        <v>0</v>
      </c>
      <c r="C159" s="72"/>
      <c r="D159" s="72">
        <f t="shared" si="7"/>
        <v>0</v>
      </c>
      <c r="E159" s="273">
        <f t="shared" si="8"/>
      </c>
      <c r="F159" s="274">
        <v>2012502</v>
      </c>
      <c r="G159" s="51">
        <f t="shared" si="6"/>
        <v>0</v>
      </c>
      <c r="H159" s="274" t="s">
        <v>1034</v>
      </c>
    </row>
    <row r="160" spans="1:8" ht="14.25">
      <c r="A160" s="269" t="s">
        <v>1042</v>
      </c>
      <c r="B160" s="72">
        <f>VLOOKUP(F160,'[1]表二（旧）'!$F$5:$G$1311,2,FALSE)</f>
        <v>0</v>
      </c>
      <c r="C160" s="72"/>
      <c r="D160" s="72">
        <f t="shared" si="7"/>
        <v>0</v>
      </c>
      <c r="E160" s="273">
        <f t="shared" si="8"/>
      </c>
      <c r="F160" s="274">
        <v>2012503</v>
      </c>
      <c r="G160" s="51">
        <f t="shared" si="6"/>
        <v>0</v>
      </c>
      <c r="H160" s="274" t="s">
        <v>1042</v>
      </c>
    </row>
    <row r="161" spans="1:8" ht="14.25">
      <c r="A161" s="269" t="s">
        <v>1542</v>
      </c>
      <c r="B161" s="72">
        <f>VLOOKUP(F161,'[1]表二（旧）'!$F$5:$G$1311,2,FALSE)</f>
        <v>0</v>
      </c>
      <c r="C161" s="72"/>
      <c r="D161" s="72">
        <f t="shared" si="7"/>
        <v>0</v>
      </c>
      <c r="E161" s="273">
        <f t="shared" si="8"/>
      </c>
      <c r="F161" s="274">
        <v>2012504</v>
      </c>
      <c r="G161" s="51">
        <f t="shared" si="6"/>
        <v>0</v>
      </c>
      <c r="H161" s="274" t="s">
        <v>1542</v>
      </c>
    </row>
    <row r="162" spans="1:8" ht="14.25">
      <c r="A162" s="65" t="s">
        <v>1543</v>
      </c>
      <c r="B162" s="72">
        <f>VLOOKUP(F162,'[1]表二（旧）'!$F$5:$G$1311,2,FALSE)</f>
        <v>0</v>
      </c>
      <c r="C162" s="72"/>
      <c r="D162" s="72">
        <f t="shared" si="7"/>
        <v>0</v>
      </c>
      <c r="E162" s="273">
        <f t="shared" si="8"/>
      </c>
      <c r="F162" s="274">
        <v>2012505</v>
      </c>
      <c r="G162" s="51">
        <f t="shared" si="6"/>
        <v>0</v>
      </c>
      <c r="H162" s="274" t="s">
        <v>1543</v>
      </c>
    </row>
    <row r="163" spans="1:8" ht="14.25">
      <c r="A163" s="268" t="s">
        <v>1446</v>
      </c>
      <c r="B163" s="72">
        <f>VLOOKUP(F163,'[1]表二（旧）'!$F$5:$G$1311,2,FALSE)</f>
        <v>0</v>
      </c>
      <c r="C163" s="72"/>
      <c r="D163" s="72">
        <f t="shared" si="7"/>
        <v>0</v>
      </c>
      <c r="E163" s="273">
        <f t="shared" si="8"/>
      </c>
      <c r="F163" s="274">
        <v>2012550</v>
      </c>
      <c r="G163" s="51">
        <f t="shared" si="6"/>
        <v>0</v>
      </c>
      <c r="H163" s="274" t="s">
        <v>1446</v>
      </c>
    </row>
    <row r="164" spans="1:8" ht="14.25">
      <c r="A164" s="268" t="s">
        <v>1544</v>
      </c>
      <c r="B164" s="72">
        <f>VLOOKUP(F164,'[1]表二（旧）'!$F$5:$G$1311,2,FALSE)</f>
        <v>0</v>
      </c>
      <c r="C164" s="72"/>
      <c r="D164" s="72">
        <f t="shared" si="7"/>
        <v>0</v>
      </c>
      <c r="E164" s="273">
        <f t="shared" si="8"/>
      </c>
      <c r="F164" s="274">
        <v>2012599</v>
      </c>
      <c r="G164" s="51">
        <f t="shared" si="6"/>
        <v>0</v>
      </c>
      <c r="H164" s="274" t="s">
        <v>1545</v>
      </c>
    </row>
    <row r="165" spans="1:8" ht="14.25">
      <c r="A165" s="269" t="s">
        <v>1546</v>
      </c>
      <c r="B165" s="72">
        <f>SUM(B166:B170)</f>
        <v>93</v>
      </c>
      <c r="C165" s="72">
        <f>SUM(C166:C170)</f>
        <v>192</v>
      </c>
      <c r="D165" s="72">
        <f t="shared" si="7"/>
        <v>99</v>
      </c>
      <c r="E165" s="273">
        <f t="shared" si="8"/>
        <v>106.5</v>
      </c>
      <c r="F165" s="274">
        <v>20126</v>
      </c>
      <c r="G165" s="51">
        <f t="shared" si="6"/>
        <v>192</v>
      </c>
      <c r="H165" s="274" t="s">
        <v>1546</v>
      </c>
    </row>
    <row r="166" spans="1:8" ht="14.25">
      <c r="A166" s="269" t="s">
        <v>1041</v>
      </c>
      <c r="B166" s="72">
        <f>VLOOKUP(F166,'[1]表二（旧）'!$F$5:$G$1311,2,FALSE)</f>
        <v>80</v>
      </c>
      <c r="C166" s="72">
        <v>108</v>
      </c>
      <c r="D166" s="72">
        <f t="shared" si="7"/>
        <v>28</v>
      </c>
      <c r="E166" s="273">
        <f t="shared" si="8"/>
        <v>35</v>
      </c>
      <c r="F166" s="274">
        <v>2012601</v>
      </c>
      <c r="G166" s="51">
        <f t="shared" si="6"/>
        <v>108</v>
      </c>
      <c r="H166" s="274" t="s">
        <v>1041</v>
      </c>
    </row>
    <row r="167" spans="1:8" ht="14.25">
      <c r="A167" s="269" t="s">
        <v>1034</v>
      </c>
      <c r="B167" s="72">
        <f>VLOOKUP(F167,'[1]表二（旧）'!$F$5:$G$1311,2,FALSE)</f>
        <v>13</v>
      </c>
      <c r="C167" s="72">
        <v>10</v>
      </c>
      <c r="D167" s="72">
        <f t="shared" si="7"/>
        <v>-3</v>
      </c>
      <c r="E167" s="273">
        <f t="shared" si="8"/>
        <v>-23.1</v>
      </c>
      <c r="F167" s="274">
        <v>2012602</v>
      </c>
      <c r="G167" s="51">
        <f t="shared" si="6"/>
        <v>10</v>
      </c>
      <c r="H167" s="274" t="s">
        <v>1034</v>
      </c>
    </row>
    <row r="168" spans="1:8" ht="14.25">
      <c r="A168" s="268" t="s">
        <v>1042</v>
      </c>
      <c r="B168" s="72">
        <f>VLOOKUP(F168,'[1]表二（旧）'!$F$5:$G$1311,2,FALSE)</f>
        <v>0</v>
      </c>
      <c r="C168" s="72"/>
      <c r="D168" s="72">
        <f t="shared" si="7"/>
        <v>0</v>
      </c>
      <c r="E168" s="273">
        <f t="shared" si="8"/>
      </c>
      <c r="F168" s="274">
        <v>2012603</v>
      </c>
      <c r="G168" s="51">
        <f t="shared" si="6"/>
        <v>0</v>
      </c>
      <c r="H168" s="274" t="s">
        <v>1042</v>
      </c>
    </row>
    <row r="169" spans="1:8" ht="14.25">
      <c r="A169" s="275" t="s">
        <v>1547</v>
      </c>
      <c r="B169" s="72">
        <f>VLOOKUP(F169,'[1]表二（旧）'!$F$5:$G$1311,2,FALSE)</f>
        <v>0</v>
      </c>
      <c r="C169" s="72">
        <v>64</v>
      </c>
      <c r="D169" s="72">
        <f t="shared" si="7"/>
        <v>64</v>
      </c>
      <c r="E169" s="273">
        <f t="shared" si="8"/>
      </c>
      <c r="F169" s="274">
        <v>2012604</v>
      </c>
      <c r="G169" s="51">
        <f t="shared" si="6"/>
        <v>64</v>
      </c>
      <c r="H169" s="274" t="s">
        <v>1547</v>
      </c>
    </row>
    <row r="170" spans="1:8" ht="14.25">
      <c r="A170" s="268" t="s">
        <v>1548</v>
      </c>
      <c r="B170" s="72">
        <f>VLOOKUP(F170,'[1]表二（旧）'!$F$5:$G$1311,2,FALSE)</f>
        <v>0</v>
      </c>
      <c r="C170" s="72">
        <v>10</v>
      </c>
      <c r="D170" s="72">
        <f t="shared" si="7"/>
        <v>10</v>
      </c>
      <c r="E170" s="273">
        <f t="shared" si="8"/>
      </c>
      <c r="F170" s="274">
        <v>2012699</v>
      </c>
      <c r="G170" s="51">
        <f t="shared" si="6"/>
        <v>10</v>
      </c>
      <c r="H170" s="274" t="s">
        <v>1548</v>
      </c>
    </row>
    <row r="171" spans="1:8" ht="14.25">
      <c r="A171" s="269" t="s">
        <v>1549</v>
      </c>
      <c r="B171" s="72">
        <f>SUM(B172:B177)</f>
        <v>0</v>
      </c>
      <c r="C171" s="72">
        <f>SUM(C172:C177)</f>
        <v>0</v>
      </c>
      <c r="D171" s="72">
        <f t="shared" si="7"/>
        <v>0</v>
      </c>
      <c r="E171" s="273">
        <f t="shared" si="8"/>
      </c>
      <c r="F171" s="274">
        <v>20128</v>
      </c>
      <c r="G171" s="51">
        <f t="shared" si="6"/>
        <v>0</v>
      </c>
      <c r="H171" s="274" t="s">
        <v>1549</v>
      </c>
    </row>
    <row r="172" spans="1:8" ht="14.25">
      <c r="A172" s="269" t="s">
        <v>1041</v>
      </c>
      <c r="B172" s="72">
        <f>VLOOKUP(F172,'[1]表二（旧）'!$F$5:$G$1311,2,FALSE)</f>
        <v>0</v>
      </c>
      <c r="C172" s="72"/>
      <c r="D172" s="72">
        <f t="shared" si="7"/>
        <v>0</v>
      </c>
      <c r="E172" s="273">
        <f t="shared" si="8"/>
      </c>
      <c r="F172" s="274">
        <v>2012801</v>
      </c>
      <c r="G172" s="51">
        <f t="shared" si="6"/>
        <v>0</v>
      </c>
      <c r="H172" s="274" t="s">
        <v>1041</v>
      </c>
    </row>
    <row r="173" spans="1:8" ht="14.25">
      <c r="A173" s="269" t="s">
        <v>1034</v>
      </c>
      <c r="B173" s="72">
        <f>VLOOKUP(F173,'[1]表二（旧）'!$F$5:$G$1311,2,FALSE)</f>
        <v>0</v>
      </c>
      <c r="C173" s="72"/>
      <c r="D173" s="72">
        <f t="shared" si="7"/>
        <v>0</v>
      </c>
      <c r="E173" s="273">
        <f t="shared" si="8"/>
      </c>
      <c r="F173" s="274">
        <v>2012802</v>
      </c>
      <c r="G173" s="51">
        <f t="shared" si="6"/>
        <v>0</v>
      </c>
      <c r="H173" s="274" t="s">
        <v>1034</v>
      </c>
    </row>
    <row r="174" spans="1:8" ht="14.25">
      <c r="A174" s="65" t="s">
        <v>1042</v>
      </c>
      <c r="B174" s="72">
        <f>VLOOKUP(F174,'[1]表二（旧）'!$F$5:$G$1311,2,FALSE)</f>
        <v>0</v>
      </c>
      <c r="C174" s="72"/>
      <c r="D174" s="72">
        <f t="shared" si="7"/>
        <v>0</v>
      </c>
      <c r="E174" s="273">
        <f t="shared" si="8"/>
      </c>
      <c r="F174" s="274">
        <v>2012803</v>
      </c>
      <c r="G174" s="51">
        <f t="shared" si="6"/>
        <v>0</v>
      </c>
      <c r="H174" s="274" t="s">
        <v>1042</v>
      </c>
    </row>
    <row r="175" spans="1:8" ht="14.25">
      <c r="A175" s="268" t="s">
        <v>1451</v>
      </c>
      <c r="B175" s="72">
        <f>VLOOKUP(F175,'[1]表二（旧）'!$F$5:$G$1311,2,FALSE)</f>
        <v>0</v>
      </c>
      <c r="C175" s="72"/>
      <c r="D175" s="72">
        <f t="shared" si="7"/>
        <v>0</v>
      </c>
      <c r="E175" s="273">
        <f t="shared" si="8"/>
      </c>
      <c r="F175" s="274">
        <v>2012804</v>
      </c>
      <c r="G175" s="51">
        <f t="shared" si="6"/>
        <v>0</v>
      </c>
      <c r="H175" s="274" t="s">
        <v>1451</v>
      </c>
    </row>
    <row r="176" spans="1:8" ht="14.25">
      <c r="A176" s="268" t="s">
        <v>1446</v>
      </c>
      <c r="B176" s="72">
        <f>VLOOKUP(F176,'[1]表二（旧）'!$F$5:$G$1311,2,FALSE)</f>
        <v>0</v>
      </c>
      <c r="C176" s="72"/>
      <c r="D176" s="72">
        <f t="shared" si="7"/>
        <v>0</v>
      </c>
      <c r="E176" s="273">
        <f t="shared" si="8"/>
      </c>
      <c r="F176" s="274">
        <v>2012850</v>
      </c>
      <c r="G176" s="51">
        <f t="shared" si="6"/>
        <v>0</v>
      </c>
      <c r="H176" s="274" t="s">
        <v>1446</v>
      </c>
    </row>
    <row r="177" spans="1:8" ht="14.25">
      <c r="A177" s="268" t="s">
        <v>1550</v>
      </c>
      <c r="B177" s="72">
        <f>VLOOKUP(F177,'[1]表二（旧）'!$F$5:$G$1311,2,FALSE)</f>
        <v>0</v>
      </c>
      <c r="C177" s="72"/>
      <c r="D177" s="72">
        <f t="shared" si="7"/>
        <v>0</v>
      </c>
      <c r="E177" s="273">
        <f t="shared" si="8"/>
      </c>
      <c r="F177" s="274">
        <v>2012899</v>
      </c>
      <c r="G177" s="51">
        <f t="shared" si="6"/>
        <v>0</v>
      </c>
      <c r="H177" s="274" t="s">
        <v>1550</v>
      </c>
    </row>
    <row r="178" spans="1:8" ht="14.25">
      <c r="A178" s="269" t="s">
        <v>1551</v>
      </c>
      <c r="B178" s="72">
        <f>SUM(B179:B184)</f>
        <v>69</v>
      </c>
      <c r="C178" s="72">
        <f>SUM(C179:C184)</f>
        <v>322</v>
      </c>
      <c r="D178" s="72">
        <f t="shared" si="7"/>
        <v>253</v>
      </c>
      <c r="E178" s="273">
        <f t="shared" si="8"/>
        <v>366.7</v>
      </c>
      <c r="F178" s="274">
        <v>20129</v>
      </c>
      <c r="G178" s="51">
        <f t="shared" si="6"/>
        <v>322</v>
      </c>
      <c r="H178" s="274" t="s">
        <v>1551</v>
      </c>
    </row>
    <row r="179" spans="1:8" ht="14.25">
      <c r="A179" s="269" t="s">
        <v>1041</v>
      </c>
      <c r="B179" s="72">
        <f>VLOOKUP(F179,'[1]表二（旧）'!$F$5:$G$1311,2,FALSE)</f>
        <v>69</v>
      </c>
      <c r="C179" s="72">
        <v>184</v>
      </c>
      <c r="D179" s="72">
        <f t="shared" si="7"/>
        <v>115</v>
      </c>
      <c r="E179" s="273">
        <f t="shared" si="8"/>
        <v>166.7</v>
      </c>
      <c r="F179" s="274">
        <v>2012901</v>
      </c>
      <c r="G179" s="51">
        <f t="shared" si="6"/>
        <v>184</v>
      </c>
      <c r="H179" s="274" t="s">
        <v>1041</v>
      </c>
    </row>
    <row r="180" spans="1:8" ht="14.25">
      <c r="A180" s="269" t="s">
        <v>1034</v>
      </c>
      <c r="B180" s="72">
        <f>VLOOKUP(F180,'[1]表二（旧）'!$F$5:$G$1311,2,FALSE)</f>
        <v>0</v>
      </c>
      <c r="C180" s="72">
        <v>15</v>
      </c>
      <c r="D180" s="72">
        <f t="shared" si="7"/>
        <v>15</v>
      </c>
      <c r="E180" s="273">
        <f t="shared" si="8"/>
      </c>
      <c r="F180" s="274">
        <v>2012902</v>
      </c>
      <c r="G180" s="51">
        <f t="shared" si="6"/>
        <v>15</v>
      </c>
      <c r="H180" s="274" t="s">
        <v>1034</v>
      </c>
    </row>
    <row r="181" spans="1:8" ht="14.25">
      <c r="A181" s="268" t="s">
        <v>1042</v>
      </c>
      <c r="B181" s="72">
        <f>VLOOKUP(F181,'[1]表二（旧）'!$F$5:$G$1311,2,FALSE)</f>
        <v>0</v>
      </c>
      <c r="C181" s="72"/>
      <c r="D181" s="72">
        <f t="shared" si="7"/>
        <v>0</v>
      </c>
      <c r="E181" s="273">
        <f t="shared" si="8"/>
      </c>
      <c r="F181" s="274">
        <v>2012903</v>
      </c>
      <c r="G181" s="51">
        <f t="shared" si="6"/>
        <v>0</v>
      </c>
      <c r="H181" s="274" t="s">
        <v>1042</v>
      </c>
    </row>
    <row r="182" spans="1:8" ht="14.25">
      <c r="A182" s="277" t="s">
        <v>1552</v>
      </c>
      <c r="B182" s="72"/>
      <c r="C182" s="72">
        <v>97</v>
      </c>
      <c r="D182" s="72">
        <f t="shared" si="7"/>
        <v>97</v>
      </c>
      <c r="E182" s="273">
        <f t="shared" si="8"/>
      </c>
      <c r="F182" s="274">
        <v>2012906</v>
      </c>
      <c r="G182" s="51">
        <f t="shared" si="6"/>
        <v>97</v>
      </c>
      <c r="H182" s="277" t="s">
        <v>1552</v>
      </c>
    </row>
    <row r="183" spans="1:8" ht="14.25">
      <c r="A183" s="269" t="s">
        <v>1446</v>
      </c>
      <c r="B183" s="72">
        <f>VLOOKUP(F183,'[1]表二（旧）'!$F$5:$G$1311,2,FALSE)</f>
        <v>0</v>
      </c>
      <c r="C183" s="72"/>
      <c r="D183" s="72">
        <f t="shared" si="7"/>
        <v>0</v>
      </c>
      <c r="E183" s="273">
        <f t="shared" si="8"/>
      </c>
      <c r="F183" s="274">
        <v>2012950</v>
      </c>
      <c r="G183" s="51">
        <f t="shared" si="6"/>
        <v>0</v>
      </c>
      <c r="H183" s="274" t="s">
        <v>1446</v>
      </c>
    </row>
    <row r="184" spans="1:8" ht="14.25">
      <c r="A184" s="269" t="s">
        <v>1553</v>
      </c>
      <c r="B184" s="72">
        <f>VLOOKUP(F184,'[1]表二（旧）'!$F$5:$G$1311,2,FALSE)</f>
        <v>0</v>
      </c>
      <c r="C184" s="72">
        <v>26</v>
      </c>
      <c r="D184" s="72">
        <f t="shared" si="7"/>
        <v>26</v>
      </c>
      <c r="E184" s="273">
        <f t="shared" si="8"/>
      </c>
      <c r="F184" s="274">
        <v>2012999</v>
      </c>
      <c r="G184" s="51">
        <f t="shared" si="6"/>
        <v>26</v>
      </c>
      <c r="H184" s="274" t="s">
        <v>1553</v>
      </c>
    </row>
    <row r="185" spans="1:8" ht="14.25">
      <c r="A185" s="269" t="s">
        <v>2627</v>
      </c>
      <c r="B185" s="72">
        <f>SUM(B186:B191)</f>
        <v>5343</v>
      </c>
      <c r="C185" s="72">
        <f>SUM(C186:C191)</f>
        <v>3012</v>
      </c>
      <c r="D185" s="72">
        <f t="shared" si="7"/>
        <v>-2331</v>
      </c>
      <c r="E185" s="273">
        <f t="shared" si="8"/>
        <v>-43.6</v>
      </c>
      <c r="F185" s="274">
        <v>20131</v>
      </c>
      <c r="G185" s="51">
        <f t="shared" si="6"/>
        <v>3012</v>
      </c>
      <c r="H185" s="274" t="s">
        <v>1554</v>
      </c>
    </row>
    <row r="186" spans="1:8" ht="14.25">
      <c r="A186" s="269" t="s">
        <v>1041</v>
      </c>
      <c r="B186" s="72">
        <f>VLOOKUP(F186,'[1]表二（旧）'!$F$5:$G$1311,2,FALSE)</f>
        <v>2345</v>
      </c>
      <c r="C186" s="72">
        <v>1775</v>
      </c>
      <c r="D186" s="72">
        <f t="shared" si="7"/>
        <v>-570</v>
      </c>
      <c r="E186" s="273">
        <f t="shared" si="8"/>
        <v>-24.3</v>
      </c>
      <c r="F186" s="274">
        <v>2013101</v>
      </c>
      <c r="G186" s="51">
        <f t="shared" si="6"/>
        <v>1775</v>
      </c>
      <c r="H186" s="274" t="s">
        <v>1041</v>
      </c>
    </row>
    <row r="187" spans="1:8" ht="14.25">
      <c r="A187" s="268" t="s">
        <v>1034</v>
      </c>
      <c r="B187" s="72">
        <f>VLOOKUP(F187,'[1]表二（旧）'!$F$5:$G$1311,2,FALSE)</f>
        <v>2998</v>
      </c>
      <c r="C187" s="72">
        <v>1129</v>
      </c>
      <c r="D187" s="72">
        <f t="shared" si="7"/>
        <v>-1869</v>
      </c>
      <c r="E187" s="273">
        <f t="shared" si="8"/>
        <v>-62.3</v>
      </c>
      <c r="F187" s="274">
        <v>2013102</v>
      </c>
      <c r="G187" s="51">
        <f t="shared" si="6"/>
        <v>1129</v>
      </c>
      <c r="H187" s="274" t="s">
        <v>1034</v>
      </c>
    </row>
    <row r="188" spans="1:8" ht="14.25">
      <c r="A188" s="268" t="s">
        <v>1042</v>
      </c>
      <c r="B188" s="72">
        <f>VLOOKUP(F188,'[1]表二（旧）'!$F$5:$G$1311,2,FALSE)</f>
        <v>0</v>
      </c>
      <c r="C188" s="72"/>
      <c r="D188" s="72">
        <f t="shared" si="7"/>
        <v>0</v>
      </c>
      <c r="E188" s="273">
        <f t="shared" si="8"/>
      </c>
      <c r="F188" s="274">
        <v>2013103</v>
      </c>
      <c r="G188" s="51">
        <f t="shared" si="6"/>
        <v>0</v>
      </c>
      <c r="H188" s="274" t="s">
        <v>1042</v>
      </c>
    </row>
    <row r="189" spans="1:8" ht="14.25">
      <c r="A189" s="268" t="s">
        <v>1555</v>
      </c>
      <c r="B189" s="72">
        <f>VLOOKUP(F189,'[1]表二（旧）'!$F$5:$G$1311,2,FALSE)</f>
        <v>0</v>
      </c>
      <c r="C189" s="72"/>
      <c r="D189" s="72">
        <f t="shared" si="7"/>
        <v>0</v>
      </c>
      <c r="E189" s="273">
        <f t="shared" si="8"/>
      </c>
      <c r="F189" s="274">
        <v>2013105</v>
      </c>
      <c r="G189" s="51">
        <f t="shared" si="6"/>
        <v>0</v>
      </c>
      <c r="H189" s="274" t="s">
        <v>1555</v>
      </c>
    </row>
    <row r="190" spans="1:8" ht="14.25">
      <c r="A190" s="269" t="s">
        <v>1446</v>
      </c>
      <c r="B190" s="72">
        <f>VLOOKUP(F190,'[1]表二（旧）'!$F$5:$G$1311,2,FALSE)</f>
        <v>0</v>
      </c>
      <c r="C190" s="72">
        <v>90</v>
      </c>
      <c r="D190" s="72">
        <f t="shared" si="7"/>
        <v>90</v>
      </c>
      <c r="E190" s="273">
        <f t="shared" si="8"/>
      </c>
      <c r="F190" s="274">
        <v>2013150</v>
      </c>
      <c r="G190" s="51">
        <f t="shared" si="6"/>
        <v>90</v>
      </c>
      <c r="H190" s="274" t="s">
        <v>1446</v>
      </c>
    </row>
    <row r="191" spans="1:8" ht="14.25">
      <c r="A191" s="269" t="s">
        <v>1556</v>
      </c>
      <c r="B191" s="72">
        <f>VLOOKUP(F191,'[1]表二（旧）'!$F$5:$G$1311,2,FALSE)</f>
        <v>0</v>
      </c>
      <c r="C191" s="72">
        <v>18</v>
      </c>
      <c r="D191" s="72">
        <f t="shared" si="7"/>
        <v>18</v>
      </c>
      <c r="E191" s="273">
        <f t="shared" si="8"/>
      </c>
      <c r="F191" s="274">
        <v>2013199</v>
      </c>
      <c r="G191" s="51">
        <f t="shared" si="6"/>
        <v>18</v>
      </c>
      <c r="H191" s="274" t="s">
        <v>1556</v>
      </c>
    </row>
    <row r="192" spans="1:8" ht="14.25">
      <c r="A192" s="269" t="s">
        <v>2628</v>
      </c>
      <c r="B192" s="279">
        <f>SUM(B193:B198)</f>
        <v>309</v>
      </c>
      <c r="C192" s="279">
        <f>SUM(C193:C198)</f>
        <v>313</v>
      </c>
      <c r="D192" s="72">
        <f t="shared" si="7"/>
        <v>4</v>
      </c>
      <c r="E192" s="273">
        <f t="shared" si="8"/>
        <v>1.3</v>
      </c>
      <c r="F192" s="274">
        <v>20132</v>
      </c>
      <c r="G192" s="51">
        <f t="shared" si="6"/>
        <v>313</v>
      </c>
      <c r="H192" s="274" t="s">
        <v>1557</v>
      </c>
    </row>
    <row r="193" spans="1:8" ht="14.25">
      <c r="A193" s="268" t="s">
        <v>1041</v>
      </c>
      <c r="B193" s="72">
        <f>VLOOKUP(F193,'[1]表二（旧）'!$F$5:$G$1311,2,FALSE)</f>
        <v>201</v>
      </c>
      <c r="C193" s="72">
        <v>206</v>
      </c>
      <c r="D193" s="72">
        <f t="shared" si="7"/>
        <v>5</v>
      </c>
      <c r="E193" s="273">
        <f t="shared" si="8"/>
        <v>2.5</v>
      </c>
      <c r="F193" s="274">
        <v>2013201</v>
      </c>
      <c r="G193" s="51">
        <f t="shared" si="6"/>
        <v>206</v>
      </c>
      <c r="H193" s="274" t="s">
        <v>1041</v>
      </c>
    </row>
    <row r="194" spans="1:8" ht="14.25">
      <c r="A194" s="268" t="s">
        <v>1034</v>
      </c>
      <c r="B194" s="72">
        <f>VLOOKUP(F194,'[1]表二（旧）'!$F$5:$G$1311,2,FALSE)</f>
        <v>108</v>
      </c>
      <c r="C194" s="72">
        <v>33</v>
      </c>
      <c r="D194" s="72">
        <f t="shared" si="7"/>
        <v>-75</v>
      </c>
      <c r="E194" s="273">
        <f t="shared" si="8"/>
        <v>-69.4</v>
      </c>
      <c r="F194" s="274">
        <v>2013202</v>
      </c>
      <c r="G194" s="51">
        <f t="shared" si="6"/>
        <v>33</v>
      </c>
      <c r="H194" s="274" t="s">
        <v>1034</v>
      </c>
    </row>
    <row r="195" spans="1:8" ht="14.25">
      <c r="A195" s="268" t="s">
        <v>1042</v>
      </c>
      <c r="B195" s="72">
        <f>VLOOKUP(F195,'[1]表二（旧）'!$F$5:$G$1311,2,FALSE)</f>
        <v>0</v>
      </c>
      <c r="C195" s="72">
        <v>54</v>
      </c>
      <c r="D195" s="72">
        <f t="shared" si="7"/>
        <v>54</v>
      </c>
      <c r="E195" s="273">
        <f t="shared" si="8"/>
      </c>
      <c r="F195" s="274">
        <v>2013203</v>
      </c>
      <c r="G195" s="51">
        <f t="shared" si="6"/>
        <v>54</v>
      </c>
      <c r="H195" s="274" t="s">
        <v>1042</v>
      </c>
    </row>
    <row r="196" spans="1:8" ht="14.25">
      <c r="A196" s="277" t="s">
        <v>1558</v>
      </c>
      <c r="B196" s="72">
        <f>'[1]表二（旧）'!B113+'[1]表二（旧）'!B114+'[1]表二（旧）'!B115+'[1]表二（旧）'!B116</f>
        <v>0</v>
      </c>
      <c r="C196" s="72"/>
      <c r="D196" s="72">
        <f t="shared" si="7"/>
        <v>0</v>
      </c>
      <c r="E196" s="273">
        <f t="shared" si="8"/>
      </c>
      <c r="F196" s="274">
        <v>2013204</v>
      </c>
      <c r="G196" s="51">
        <f aca="true" t="shared" si="9" ref="G196:G259">SUM(C196)</f>
        <v>0</v>
      </c>
      <c r="H196" s="274" t="s">
        <v>1559</v>
      </c>
    </row>
    <row r="197" spans="1:8" ht="14.25">
      <c r="A197" s="268" t="s">
        <v>1560</v>
      </c>
      <c r="B197" s="72">
        <f>VLOOKUP(F197,'[1]表二（旧）'!$F$5:$G$1311,2,FALSE)</f>
        <v>0</v>
      </c>
      <c r="C197" s="72">
        <v>20</v>
      </c>
      <c r="D197" s="72">
        <f aca="true" t="shared" si="10" ref="D197:D260">C197-B197</f>
        <v>20</v>
      </c>
      <c r="E197" s="273">
        <f aca="true" t="shared" si="11" ref="E197:E260">IF(B197=0,"",ROUND(D197/B197*100,1))</f>
      </c>
      <c r="F197" s="274">
        <v>2013250</v>
      </c>
      <c r="G197" s="51">
        <f t="shared" si="9"/>
        <v>20</v>
      </c>
      <c r="H197" s="274" t="s">
        <v>1446</v>
      </c>
    </row>
    <row r="198" spans="1:8" ht="14.25">
      <c r="A198" s="269" t="s">
        <v>1561</v>
      </c>
      <c r="B198" s="72">
        <f>VLOOKUP(F198,'[1]表二（旧）'!$F$5:$G$1311,2,FALSE)</f>
        <v>0</v>
      </c>
      <c r="C198" s="72"/>
      <c r="D198" s="72">
        <f t="shared" si="10"/>
        <v>0</v>
      </c>
      <c r="E198" s="273">
        <f t="shared" si="11"/>
      </c>
      <c r="F198" s="274">
        <v>2013299</v>
      </c>
      <c r="G198" s="51">
        <f t="shared" si="9"/>
        <v>0</v>
      </c>
      <c r="H198" s="274" t="s">
        <v>1562</v>
      </c>
    </row>
    <row r="199" spans="1:8" ht="14.25">
      <c r="A199" s="269" t="s">
        <v>2629</v>
      </c>
      <c r="B199" s="279">
        <f>SUM(B200:B204)</f>
        <v>442</v>
      </c>
      <c r="C199" s="279">
        <f>SUM(C200:C204)</f>
        <v>560</v>
      </c>
      <c r="D199" s="72">
        <f t="shared" si="10"/>
        <v>118</v>
      </c>
      <c r="E199" s="273">
        <f t="shared" si="11"/>
        <v>26.7</v>
      </c>
      <c r="F199" s="274">
        <v>20133</v>
      </c>
      <c r="G199" s="51">
        <f t="shared" si="9"/>
        <v>560</v>
      </c>
      <c r="H199" s="274" t="s">
        <v>1563</v>
      </c>
    </row>
    <row r="200" spans="1:8" ht="14.25">
      <c r="A200" s="65" t="s">
        <v>1041</v>
      </c>
      <c r="B200" s="72">
        <f>VLOOKUP(F200,'[1]表二（旧）'!$F$5:$G$1311,2,FALSE)</f>
        <v>152</v>
      </c>
      <c r="C200" s="72">
        <v>207</v>
      </c>
      <c r="D200" s="72">
        <f t="shared" si="10"/>
        <v>55</v>
      </c>
      <c r="E200" s="273">
        <f t="shared" si="11"/>
        <v>36.2</v>
      </c>
      <c r="F200" s="274">
        <v>2013301</v>
      </c>
      <c r="G200" s="51">
        <f t="shared" si="9"/>
        <v>207</v>
      </c>
      <c r="H200" s="274" t="s">
        <v>1041</v>
      </c>
    </row>
    <row r="201" spans="1:8" ht="14.25">
      <c r="A201" s="268" t="s">
        <v>1034</v>
      </c>
      <c r="B201" s="72">
        <f>VLOOKUP(F201,'[1]表二（旧）'!$F$5:$G$1311,2,FALSE)</f>
        <v>290</v>
      </c>
      <c r="C201" s="72">
        <v>29</v>
      </c>
      <c r="D201" s="72">
        <f t="shared" si="10"/>
        <v>-261</v>
      </c>
      <c r="E201" s="273">
        <f t="shared" si="11"/>
        <v>-90</v>
      </c>
      <c r="F201" s="274">
        <v>2013302</v>
      </c>
      <c r="G201" s="51">
        <f t="shared" si="9"/>
        <v>29</v>
      </c>
      <c r="H201" s="274" t="s">
        <v>1034</v>
      </c>
    </row>
    <row r="202" spans="1:8" ht="14.25">
      <c r="A202" s="268" t="s">
        <v>1042</v>
      </c>
      <c r="B202" s="72">
        <f>VLOOKUP(F202,'[1]表二（旧）'!$F$5:$G$1311,2,FALSE)</f>
        <v>0</v>
      </c>
      <c r="C202" s="72"/>
      <c r="D202" s="72">
        <f t="shared" si="10"/>
        <v>0</v>
      </c>
      <c r="E202" s="273">
        <f t="shared" si="11"/>
      </c>
      <c r="F202" s="274">
        <v>2013303</v>
      </c>
      <c r="G202" s="51">
        <f t="shared" si="9"/>
        <v>0</v>
      </c>
      <c r="H202" s="274" t="s">
        <v>1042</v>
      </c>
    </row>
    <row r="203" spans="1:8" ht="14.25">
      <c r="A203" s="268" t="s">
        <v>1446</v>
      </c>
      <c r="B203" s="72">
        <f>VLOOKUP(F203,'[1]表二（旧）'!$F$5:$G$1311,2,FALSE)</f>
        <v>0</v>
      </c>
      <c r="C203" s="72"/>
      <c r="D203" s="72">
        <f t="shared" si="10"/>
        <v>0</v>
      </c>
      <c r="E203" s="273">
        <f t="shared" si="11"/>
      </c>
      <c r="F203" s="274">
        <v>2013350</v>
      </c>
      <c r="G203" s="51">
        <f t="shared" si="9"/>
        <v>0</v>
      </c>
      <c r="H203" s="274" t="s">
        <v>1446</v>
      </c>
    </row>
    <row r="204" spans="1:8" ht="14.25">
      <c r="A204" s="269" t="s">
        <v>1564</v>
      </c>
      <c r="B204" s="72">
        <f>VLOOKUP(F204,'[1]表二（旧）'!$F$5:$G$1311,2,FALSE)</f>
        <v>0</v>
      </c>
      <c r="C204" s="72">
        <v>324</v>
      </c>
      <c r="D204" s="72">
        <f t="shared" si="10"/>
        <v>324</v>
      </c>
      <c r="E204" s="273">
        <f t="shared" si="11"/>
      </c>
      <c r="F204" s="274">
        <v>2013399</v>
      </c>
      <c r="G204" s="51">
        <f t="shared" si="9"/>
        <v>324</v>
      </c>
      <c r="H204" s="274" t="s">
        <v>1564</v>
      </c>
    </row>
    <row r="205" spans="1:8" ht="14.25">
      <c r="A205" s="269" t="s">
        <v>2630</v>
      </c>
      <c r="B205" s="72">
        <f>SUM(B206:B212)</f>
        <v>213</v>
      </c>
      <c r="C205" s="72">
        <f>SUM(C206:C212)</f>
        <v>240</v>
      </c>
      <c r="D205" s="72">
        <f t="shared" si="10"/>
        <v>27</v>
      </c>
      <c r="E205" s="273">
        <f t="shared" si="11"/>
        <v>12.7</v>
      </c>
      <c r="F205" s="274">
        <v>20134</v>
      </c>
      <c r="G205" s="51">
        <f t="shared" si="9"/>
        <v>240</v>
      </c>
      <c r="H205" s="274" t="s">
        <v>1565</v>
      </c>
    </row>
    <row r="206" spans="1:8" ht="14.25">
      <c r="A206" s="269" t="s">
        <v>1041</v>
      </c>
      <c r="B206" s="72">
        <f>VLOOKUP(F206,'[1]表二（旧）'!$F$5:$G$1311,2,FALSE)+VLOOKUP(2012401,'[1]表二（旧）'!$F$5:$G$1311,2,FALSE)</f>
        <v>171</v>
      </c>
      <c r="C206" s="72">
        <v>226</v>
      </c>
      <c r="D206" s="72">
        <f t="shared" si="10"/>
        <v>55</v>
      </c>
      <c r="E206" s="273">
        <f t="shared" si="11"/>
        <v>32.2</v>
      </c>
      <c r="F206" s="274">
        <v>2013401</v>
      </c>
      <c r="G206" s="51">
        <f t="shared" si="9"/>
        <v>226</v>
      </c>
      <c r="H206" s="274" t="s">
        <v>1041</v>
      </c>
    </row>
    <row r="207" spans="1:8" ht="14.25">
      <c r="A207" s="268" t="s">
        <v>1034</v>
      </c>
      <c r="B207" s="72">
        <f>VLOOKUP(F207,'[1]表二（旧）'!$F$5:$G$1311,2,FALSE)++VLOOKUP(2012402,'[1]表二（旧）'!$F$5:$G$1311,2,FALSE)</f>
        <v>42</v>
      </c>
      <c r="C207" s="72">
        <v>14</v>
      </c>
      <c r="D207" s="72">
        <f t="shared" si="10"/>
        <v>-28</v>
      </c>
      <c r="E207" s="273">
        <f t="shared" si="11"/>
        <v>-66.7</v>
      </c>
      <c r="F207" s="274">
        <v>2013402</v>
      </c>
      <c r="G207" s="51">
        <f t="shared" si="9"/>
        <v>14</v>
      </c>
      <c r="H207" s="274" t="s">
        <v>1034</v>
      </c>
    </row>
    <row r="208" spans="1:8" ht="14.25">
      <c r="A208" s="268" t="s">
        <v>1042</v>
      </c>
      <c r="B208" s="72">
        <f>VLOOKUP(F208,'[1]表二（旧）'!$F$5:$G$1311,2,FALSE)++VLOOKUP(2012403,'[1]表二（旧）'!$F$5:$G$1311,2,FALSE)</f>
        <v>0</v>
      </c>
      <c r="C208" s="72"/>
      <c r="D208" s="72">
        <f t="shared" si="10"/>
        <v>0</v>
      </c>
      <c r="E208" s="273">
        <f t="shared" si="11"/>
      </c>
      <c r="F208" s="274">
        <v>2013403</v>
      </c>
      <c r="G208" s="51">
        <f t="shared" si="9"/>
        <v>0</v>
      </c>
      <c r="H208" s="274" t="s">
        <v>1042</v>
      </c>
    </row>
    <row r="209" spans="1:8" ht="14.25">
      <c r="A209" s="277" t="s">
        <v>1566</v>
      </c>
      <c r="B209" s="72">
        <f>+VLOOKUP(2012404,'[1]表二（旧）'!$F$5:$G$1311,2,FALSE)</f>
        <v>0</v>
      </c>
      <c r="C209" s="72"/>
      <c r="D209" s="72">
        <f t="shared" si="10"/>
        <v>0</v>
      </c>
      <c r="E209" s="273">
        <f t="shared" si="11"/>
      </c>
      <c r="F209" s="274">
        <v>2013404</v>
      </c>
      <c r="G209" s="51">
        <f t="shared" si="9"/>
        <v>0</v>
      </c>
      <c r="H209" s="274" t="s">
        <v>1567</v>
      </c>
    </row>
    <row r="210" spans="1:8" ht="14.25">
      <c r="A210" s="277" t="s">
        <v>1568</v>
      </c>
      <c r="B210" s="72">
        <f>'[1]表二（旧）'!B194</f>
        <v>0</v>
      </c>
      <c r="C210" s="72"/>
      <c r="D210" s="72">
        <f t="shared" si="10"/>
        <v>0</v>
      </c>
      <c r="E210" s="273">
        <f t="shared" si="11"/>
      </c>
      <c r="F210" s="274">
        <v>2013405</v>
      </c>
      <c r="G210" s="51">
        <f t="shared" si="9"/>
        <v>0</v>
      </c>
      <c r="H210" s="274" t="s">
        <v>1569</v>
      </c>
    </row>
    <row r="211" spans="1:8" ht="14.25">
      <c r="A211" s="268" t="s">
        <v>1446</v>
      </c>
      <c r="B211" s="72">
        <f>VLOOKUP(F211,'[1]表二（旧）'!$F$5:$G$1311,2,FALSE)++VLOOKUP(2012450,'[1]表二（旧）'!$F$5:$G$1311,2,FALSE)</f>
        <v>0</v>
      </c>
      <c r="C211" s="72"/>
      <c r="D211" s="72">
        <f t="shared" si="10"/>
        <v>0</v>
      </c>
      <c r="E211" s="273">
        <f t="shared" si="11"/>
      </c>
      <c r="F211" s="274">
        <v>2013450</v>
      </c>
      <c r="G211" s="51">
        <f t="shared" si="9"/>
        <v>0</v>
      </c>
      <c r="H211" s="274" t="s">
        <v>1446</v>
      </c>
    </row>
    <row r="212" spans="1:8" ht="14.25">
      <c r="A212" s="269" t="s">
        <v>1570</v>
      </c>
      <c r="B212" s="72">
        <f>VLOOKUP(F212,'[1]表二（旧）'!$F$5:$G$1311,2,FALSE)++VLOOKUP(2012499,'[1]表二（旧）'!$F$5:$G$1311,2,FALSE)</f>
        <v>0</v>
      </c>
      <c r="C212" s="72"/>
      <c r="D212" s="72">
        <f t="shared" si="10"/>
        <v>0</v>
      </c>
      <c r="E212" s="273">
        <f t="shared" si="11"/>
      </c>
      <c r="F212" s="274">
        <v>2013499</v>
      </c>
      <c r="G212" s="51">
        <f t="shared" si="9"/>
        <v>0</v>
      </c>
      <c r="H212" s="274" t="s">
        <v>1570</v>
      </c>
    </row>
    <row r="213" spans="1:8" ht="14.25">
      <c r="A213" s="269" t="s">
        <v>1571</v>
      </c>
      <c r="B213" s="72">
        <f>SUM(B214:B218)</f>
        <v>0</v>
      </c>
      <c r="C213" s="72">
        <f>SUM(C214:C218)</f>
        <v>0</v>
      </c>
      <c r="D213" s="72">
        <f t="shared" si="10"/>
        <v>0</v>
      </c>
      <c r="E213" s="273">
        <f t="shared" si="11"/>
      </c>
      <c r="F213" s="274">
        <v>20135</v>
      </c>
      <c r="G213" s="51">
        <f t="shared" si="9"/>
        <v>0</v>
      </c>
      <c r="H213" s="274" t="s">
        <v>1571</v>
      </c>
    </row>
    <row r="214" spans="1:8" ht="14.25">
      <c r="A214" s="269" t="s">
        <v>1041</v>
      </c>
      <c r="B214" s="72">
        <f>VLOOKUP(F214,'[1]表二（旧）'!$F$5:$G$1311,2,FALSE)</f>
        <v>0</v>
      </c>
      <c r="C214" s="72"/>
      <c r="D214" s="72">
        <f t="shared" si="10"/>
        <v>0</v>
      </c>
      <c r="E214" s="273">
        <f t="shared" si="11"/>
      </c>
      <c r="F214" s="274">
        <v>2013501</v>
      </c>
      <c r="G214" s="51">
        <f t="shared" si="9"/>
        <v>0</v>
      </c>
      <c r="H214" s="274" t="s">
        <v>1041</v>
      </c>
    </row>
    <row r="215" spans="1:8" ht="14.25">
      <c r="A215" s="65" t="s">
        <v>1034</v>
      </c>
      <c r="B215" s="72">
        <f>VLOOKUP(F215,'[1]表二（旧）'!$F$5:$G$1311,2,FALSE)</f>
        <v>0</v>
      </c>
      <c r="C215" s="72"/>
      <c r="D215" s="72">
        <f t="shared" si="10"/>
        <v>0</v>
      </c>
      <c r="E215" s="273">
        <f t="shared" si="11"/>
      </c>
      <c r="F215" s="274">
        <v>2013502</v>
      </c>
      <c r="G215" s="51">
        <f t="shared" si="9"/>
        <v>0</v>
      </c>
      <c r="H215" s="274" t="s">
        <v>1034</v>
      </c>
    </row>
    <row r="216" spans="1:8" ht="14.25">
      <c r="A216" s="268" t="s">
        <v>1042</v>
      </c>
      <c r="B216" s="72">
        <f>VLOOKUP(F216,'[1]表二（旧）'!$F$5:$G$1311,2,FALSE)</f>
        <v>0</v>
      </c>
      <c r="C216" s="72"/>
      <c r="D216" s="72">
        <f t="shared" si="10"/>
        <v>0</v>
      </c>
      <c r="E216" s="273">
        <f t="shared" si="11"/>
      </c>
      <c r="F216" s="274">
        <v>2013503</v>
      </c>
      <c r="G216" s="51">
        <f t="shared" si="9"/>
        <v>0</v>
      </c>
      <c r="H216" s="274" t="s">
        <v>1042</v>
      </c>
    </row>
    <row r="217" spans="1:8" ht="14.25">
      <c r="A217" s="268" t="s">
        <v>1446</v>
      </c>
      <c r="B217" s="72">
        <f>VLOOKUP(F217,'[1]表二（旧）'!$F$5:$G$1311,2,FALSE)</f>
        <v>0</v>
      </c>
      <c r="C217" s="72"/>
      <c r="D217" s="72">
        <f t="shared" si="10"/>
        <v>0</v>
      </c>
      <c r="E217" s="273">
        <f t="shared" si="11"/>
      </c>
      <c r="F217" s="274">
        <v>2013550</v>
      </c>
      <c r="G217" s="51">
        <f t="shared" si="9"/>
        <v>0</v>
      </c>
      <c r="H217" s="274" t="s">
        <v>1446</v>
      </c>
    </row>
    <row r="218" spans="1:8" ht="14.25">
      <c r="A218" s="268" t="s">
        <v>1572</v>
      </c>
      <c r="B218" s="72">
        <f>VLOOKUP(F218,'[1]表二（旧）'!$F$5:$G$1311,2,FALSE)</f>
        <v>0</v>
      </c>
      <c r="C218" s="72"/>
      <c r="D218" s="72">
        <f t="shared" si="10"/>
        <v>0</v>
      </c>
      <c r="E218" s="273">
        <f t="shared" si="11"/>
      </c>
      <c r="F218" s="274">
        <v>2013599</v>
      </c>
      <c r="G218" s="51">
        <f t="shared" si="9"/>
        <v>0</v>
      </c>
      <c r="H218" s="274" t="s">
        <v>1572</v>
      </c>
    </row>
    <row r="219" spans="1:8" ht="14.25">
      <c r="A219" s="269" t="s">
        <v>1053</v>
      </c>
      <c r="B219" s="72">
        <f>SUM(B220:B224)</f>
        <v>0</v>
      </c>
      <c r="C219" s="72">
        <f>SUM(C220:C224)</f>
        <v>22</v>
      </c>
      <c r="D219" s="72">
        <f t="shared" si="10"/>
        <v>22</v>
      </c>
      <c r="E219" s="273">
        <f t="shared" si="11"/>
      </c>
      <c r="F219" s="274">
        <v>20136</v>
      </c>
      <c r="G219" s="51">
        <f t="shared" si="9"/>
        <v>22</v>
      </c>
      <c r="H219" s="274" t="s">
        <v>1573</v>
      </c>
    </row>
    <row r="220" spans="1:8" ht="14.25">
      <c r="A220" s="269" t="s">
        <v>1041</v>
      </c>
      <c r="B220" s="72">
        <f>VLOOKUP(F220,'[1]表二（旧）'!$F$5:$G$1311,2,FALSE)</f>
        <v>0</v>
      </c>
      <c r="C220" s="72"/>
      <c r="D220" s="72">
        <f t="shared" si="10"/>
        <v>0</v>
      </c>
      <c r="E220" s="273">
        <f t="shared" si="11"/>
      </c>
      <c r="F220" s="274">
        <v>2013601</v>
      </c>
      <c r="G220" s="51">
        <f t="shared" si="9"/>
        <v>0</v>
      </c>
      <c r="H220" s="274" t="s">
        <v>1041</v>
      </c>
    </row>
    <row r="221" spans="1:8" ht="14.25">
      <c r="A221" s="269" t="s">
        <v>1034</v>
      </c>
      <c r="B221" s="72">
        <f>VLOOKUP(F221,'[1]表二（旧）'!$F$5:$G$1311,2,FALSE)</f>
        <v>0</v>
      </c>
      <c r="C221" s="72"/>
      <c r="D221" s="72">
        <f t="shared" si="10"/>
        <v>0</v>
      </c>
      <c r="E221" s="273">
        <f t="shared" si="11"/>
      </c>
      <c r="F221" s="274">
        <v>2013602</v>
      </c>
      <c r="G221" s="51">
        <f t="shared" si="9"/>
        <v>0</v>
      </c>
      <c r="H221" s="274" t="s">
        <v>1034</v>
      </c>
    </row>
    <row r="222" spans="1:8" ht="14.25">
      <c r="A222" s="268" t="s">
        <v>1042</v>
      </c>
      <c r="B222" s="72">
        <f>VLOOKUP(F222,'[1]表二（旧）'!$F$5:$G$1311,2,FALSE)</f>
        <v>0</v>
      </c>
      <c r="C222" s="72"/>
      <c r="D222" s="72">
        <f t="shared" si="10"/>
        <v>0</v>
      </c>
      <c r="E222" s="273">
        <f t="shared" si="11"/>
      </c>
      <c r="F222" s="274">
        <v>2013603</v>
      </c>
      <c r="G222" s="51">
        <f t="shared" si="9"/>
        <v>0</v>
      </c>
      <c r="H222" s="274" t="s">
        <v>1042</v>
      </c>
    </row>
    <row r="223" spans="1:8" ht="14.25">
      <c r="A223" s="268" t="s">
        <v>1446</v>
      </c>
      <c r="B223" s="72">
        <f>VLOOKUP(F223,'[1]表二（旧）'!$F$5:$G$1311,2,FALSE)</f>
        <v>0</v>
      </c>
      <c r="C223" s="72"/>
      <c r="D223" s="72">
        <f t="shared" si="10"/>
        <v>0</v>
      </c>
      <c r="E223" s="273">
        <f t="shared" si="11"/>
      </c>
      <c r="F223" s="274">
        <v>2013650</v>
      </c>
      <c r="G223" s="51">
        <f t="shared" si="9"/>
        <v>0</v>
      </c>
      <c r="H223" s="274" t="s">
        <v>1446</v>
      </c>
    </row>
    <row r="224" spans="1:8" ht="14.25">
      <c r="A224" s="268" t="s">
        <v>1574</v>
      </c>
      <c r="B224" s="72">
        <f>VLOOKUP(F224,'[1]表二（旧）'!$F$5:$G$1311,2,FALSE)</f>
        <v>0</v>
      </c>
      <c r="C224" s="72">
        <v>22</v>
      </c>
      <c r="D224" s="72">
        <f t="shared" si="10"/>
        <v>22</v>
      </c>
      <c r="E224" s="273">
        <f t="shared" si="11"/>
      </c>
      <c r="F224" s="274">
        <v>2013699</v>
      </c>
      <c r="G224" s="51">
        <f t="shared" si="9"/>
        <v>22</v>
      </c>
      <c r="H224" s="274" t="s">
        <v>1574</v>
      </c>
    </row>
    <row r="225" spans="1:8" ht="14.25">
      <c r="A225" s="277" t="s">
        <v>1575</v>
      </c>
      <c r="B225" s="72">
        <f>SUM(B226:B230)</f>
        <v>0</v>
      </c>
      <c r="C225" s="72">
        <f>SUM(C226:C230)</f>
        <v>0</v>
      </c>
      <c r="D225" s="72">
        <f t="shared" si="10"/>
        <v>0</v>
      </c>
      <c r="E225" s="273">
        <f t="shared" si="11"/>
      </c>
      <c r="F225" s="274">
        <v>20137</v>
      </c>
      <c r="G225" s="51">
        <f t="shared" si="9"/>
        <v>0</v>
      </c>
      <c r="H225" s="274" t="s">
        <v>1576</v>
      </c>
    </row>
    <row r="226" spans="1:8" ht="14.25">
      <c r="A226" s="277" t="s">
        <v>1043</v>
      </c>
      <c r="B226" s="72"/>
      <c r="C226" s="72"/>
      <c r="D226" s="72">
        <f t="shared" si="10"/>
        <v>0</v>
      </c>
      <c r="E226" s="273">
        <f t="shared" si="11"/>
      </c>
      <c r="F226" s="274">
        <v>2013701</v>
      </c>
      <c r="G226" s="51">
        <f t="shared" si="9"/>
        <v>0</v>
      </c>
      <c r="H226" s="274" t="s">
        <v>1041</v>
      </c>
    </row>
    <row r="227" spans="1:8" ht="14.25">
      <c r="A227" s="277" t="s">
        <v>1577</v>
      </c>
      <c r="B227" s="72"/>
      <c r="C227" s="72"/>
      <c r="D227" s="72">
        <f t="shared" si="10"/>
        <v>0</v>
      </c>
      <c r="E227" s="273">
        <f t="shared" si="11"/>
      </c>
      <c r="F227" s="274">
        <v>2013702</v>
      </c>
      <c r="G227" s="51">
        <f t="shared" si="9"/>
        <v>0</v>
      </c>
      <c r="H227" s="274" t="s">
        <v>1034</v>
      </c>
    </row>
    <row r="228" spans="1:8" ht="14.25">
      <c r="A228" s="277" t="s">
        <v>1044</v>
      </c>
      <c r="B228" s="72"/>
      <c r="C228" s="72"/>
      <c r="D228" s="72">
        <f t="shared" si="10"/>
        <v>0</v>
      </c>
      <c r="E228" s="273">
        <f t="shared" si="11"/>
      </c>
      <c r="F228" s="274">
        <v>2013703</v>
      </c>
      <c r="G228" s="51">
        <f t="shared" si="9"/>
        <v>0</v>
      </c>
      <c r="H228" s="274" t="s">
        <v>1042</v>
      </c>
    </row>
    <row r="229" spans="1:8" ht="14.25">
      <c r="A229" s="277" t="s">
        <v>1560</v>
      </c>
      <c r="B229" s="72"/>
      <c r="C229" s="72"/>
      <c r="D229" s="72">
        <f t="shared" si="10"/>
        <v>0</v>
      </c>
      <c r="E229" s="273">
        <f t="shared" si="11"/>
      </c>
      <c r="F229" s="274">
        <v>2013750</v>
      </c>
      <c r="G229" s="51">
        <f t="shared" si="9"/>
        <v>0</v>
      </c>
      <c r="H229" s="274" t="s">
        <v>1446</v>
      </c>
    </row>
    <row r="230" spans="1:8" ht="14.25">
      <c r="A230" s="277" t="s">
        <v>1578</v>
      </c>
      <c r="B230" s="72"/>
      <c r="C230" s="72"/>
      <c r="D230" s="72">
        <f t="shared" si="10"/>
        <v>0</v>
      </c>
      <c r="E230" s="273">
        <f t="shared" si="11"/>
      </c>
      <c r="F230" s="274">
        <v>2013799</v>
      </c>
      <c r="G230" s="51">
        <f t="shared" si="9"/>
        <v>0</v>
      </c>
      <c r="H230" s="274" t="s">
        <v>1579</v>
      </c>
    </row>
    <row r="231" spans="1:8" ht="14.25">
      <c r="A231" s="277" t="s">
        <v>1580</v>
      </c>
      <c r="B231" s="72">
        <f>SUM(B232:B247)</f>
        <v>3280</v>
      </c>
      <c r="C231" s="72">
        <f>SUM(C232:C247)</f>
        <v>3600</v>
      </c>
      <c r="D231" s="72">
        <f t="shared" si="10"/>
        <v>320</v>
      </c>
      <c r="E231" s="273">
        <f t="shared" si="11"/>
        <v>9.8</v>
      </c>
      <c r="F231" s="274">
        <v>20138</v>
      </c>
      <c r="G231" s="51">
        <f t="shared" si="9"/>
        <v>3600</v>
      </c>
      <c r="H231" s="274" t="s">
        <v>1581</v>
      </c>
    </row>
    <row r="232" spans="1:8" ht="14.25">
      <c r="A232" s="277" t="s">
        <v>1043</v>
      </c>
      <c r="B232" s="72">
        <f>VLOOKUP(2011501,'[1]表二（旧）'!$F$5:$G$1311,2,FALSE)+VLOOKUP(2011701,'[1]表二（旧）'!$F$5:$G$1311,2,FALSE)+VLOOKUP(2101001,'[1]表二（旧）'!$F$5:$G$1311,2,FALSE)</f>
        <v>2078</v>
      </c>
      <c r="C232" s="72">
        <v>1716</v>
      </c>
      <c r="D232" s="72">
        <f t="shared" si="10"/>
        <v>-362</v>
      </c>
      <c r="E232" s="273">
        <f t="shared" si="11"/>
        <v>-17.4</v>
      </c>
      <c r="F232" s="274">
        <v>2013801</v>
      </c>
      <c r="G232" s="51">
        <f t="shared" si="9"/>
        <v>1716</v>
      </c>
      <c r="H232" s="274" t="s">
        <v>1041</v>
      </c>
    </row>
    <row r="233" spans="1:8" ht="14.25">
      <c r="A233" s="277" t="s">
        <v>1577</v>
      </c>
      <c r="B233" s="72">
        <f>VLOOKUP(2011502,'[1]表二（旧）'!$F$5:$G$1311,2,FALSE)+VLOOKUP(2011702,'[1]表二（旧）'!$F$5:$G$1311,2,FALSE)+VLOOKUP(2101002,'[1]表二（旧）'!$F$5:$G$1311,2,FALSE)</f>
        <v>943</v>
      </c>
      <c r="C233" s="72">
        <v>867</v>
      </c>
      <c r="D233" s="72">
        <f t="shared" si="10"/>
        <v>-76</v>
      </c>
      <c r="E233" s="273">
        <f t="shared" si="11"/>
        <v>-8.1</v>
      </c>
      <c r="F233" s="274">
        <v>2013802</v>
      </c>
      <c r="G233" s="51">
        <f t="shared" si="9"/>
        <v>867</v>
      </c>
      <c r="H233" s="274" t="s">
        <v>1034</v>
      </c>
    </row>
    <row r="234" spans="1:8" ht="14.25">
      <c r="A234" s="277" t="s">
        <v>1044</v>
      </c>
      <c r="B234" s="72">
        <f>VLOOKUP(2011503,'[1]表二（旧）'!$F$5:$G$1311,2,FALSE)+VLOOKUP(2011703,'[1]表二（旧）'!$F$5:$G$1311,2,FALSE)+VLOOKUP(2101003,'[1]表二（旧）'!$F$5:$G$1311,2,FALSE)</f>
        <v>0</v>
      </c>
      <c r="C234" s="72"/>
      <c r="D234" s="72">
        <f t="shared" si="10"/>
        <v>0</v>
      </c>
      <c r="E234" s="273">
        <f t="shared" si="11"/>
      </c>
      <c r="F234" s="274">
        <v>2013803</v>
      </c>
      <c r="G234" s="51">
        <f t="shared" si="9"/>
        <v>0</v>
      </c>
      <c r="H234" s="274" t="s">
        <v>1042</v>
      </c>
    </row>
    <row r="235" spans="1:8" ht="14.25">
      <c r="A235" s="277" t="s">
        <v>1582</v>
      </c>
      <c r="B235" s="72">
        <f>VLOOKUP(2011504,'[1]表二（旧）'!$F$5:$G$1311,2,FALSE)</f>
        <v>17</v>
      </c>
      <c r="C235" s="72">
        <v>256</v>
      </c>
      <c r="D235" s="72">
        <f t="shared" si="10"/>
        <v>239</v>
      </c>
      <c r="E235" s="273">
        <f t="shared" si="11"/>
        <v>1405.9</v>
      </c>
      <c r="F235" s="274">
        <v>2013804</v>
      </c>
      <c r="G235" s="51">
        <f t="shared" si="9"/>
        <v>256</v>
      </c>
      <c r="H235" s="274" t="s">
        <v>1583</v>
      </c>
    </row>
    <row r="236" spans="1:8" ht="14.25">
      <c r="A236" s="277" t="s">
        <v>1584</v>
      </c>
      <c r="B236" s="72">
        <f>VLOOKUP(2011505,'[1]表二（旧）'!$F$5:$G$1311,2,FALSE)+VLOOKUP(2011704,'[1]表二（旧）'!$F$5:$G$1311,2,FALSE)+VLOOKUP(2011706,'[1]表二（旧）'!$F$5:$G$1311,2,FALSE)+VLOOKUP(2101016,'[1]表二（旧）'!$F$5:$G$1311,2,FALSE)</f>
        <v>105</v>
      </c>
      <c r="C236" s="72">
        <v>340</v>
      </c>
      <c r="D236" s="72">
        <f t="shared" si="10"/>
        <v>235</v>
      </c>
      <c r="E236" s="273">
        <f t="shared" si="11"/>
        <v>223.8</v>
      </c>
      <c r="F236" s="274">
        <v>2013805</v>
      </c>
      <c r="G236" s="51">
        <f t="shared" si="9"/>
        <v>340</v>
      </c>
      <c r="H236" s="277" t="s">
        <v>1584</v>
      </c>
    </row>
    <row r="237" spans="1:8" ht="14.25">
      <c r="A237" s="277" t="s">
        <v>1585</v>
      </c>
      <c r="B237" s="72">
        <f>VLOOKUP(2011506,'[1]表二（旧）'!$F$5:$G$1311,2,FALSE)</f>
        <v>0</v>
      </c>
      <c r="C237" s="72"/>
      <c r="D237" s="72">
        <f t="shared" si="10"/>
        <v>0</v>
      </c>
      <c r="E237" s="273">
        <f t="shared" si="11"/>
      </c>
      <c r="F237" s="274">
        <v>2013806</v>
      </c>
      <c r="G237" s="51">
        <f t="shared" si="9"/>
        <v>0</v>
      </c>
      <c r="H237" s="274" t="s">
        <v>1586</v>
      </c>
    </row>
    <row r="238" spans="1:8" ht="14.25">
      <c r="A238" s="277" t="s">
        <v>1587</v>
      </c>
      <c r="B238" s="270">
        <v>0</v>
      </c>
      <c r="C238" s="72"/>
      <c r="D238" s="72">
        <f t="shared" si="10"/>
        <v>0</v>
      </c>
      <c r="E238" s="273">
        <f t="shared" si="11"/>
      </c>
      <c r="F238" s="274">
        <v>2013807</v>
      </c>
      <c r="G238" s="51">
        <f t="shared" si="9"/>
        <v>0</v>
      </c>
      <c r="H238" s="274" t="s">
        <v>1588</v>
      </c>
    </row>
    <row r="239" spans="1:8" ht="14.25">
      <c r="A239" s="277" t="s">
        <v>1589</v>
      </c>
      <c r="B239" s="72">
        <f>VLOOKUP(2011507,'[1]表二（旧）'!$F$5:$G$1311,2,FALSE)+VLOOKUP(2011710,'[1]表二（旧）'!$F$5:$G$1311,2,FALSE)</f>
        <v>0</v>
      </c>
      <c r="C239" s="72"/>
      <c r="D239" s="72">
        <f t="shared" si="10"/>
        <v>0</v>
      </c>
      <c r="E239" s="273">
        <f t="shared" si="11"/>
      </c>
      <c r="F239" s="274">
        <v>2013808</v>
      </c>
      <c r="G239" s="51">
        <f t="shared" si="9"/>
        <v>0</v>
      </c>
      <c r="H239" s="274" t="s">
        <v>1480</v>
      </c>
    </row>
    <row r="240" spans="1:8" ht="14.25">
      <c r="A240" s="277" t="s">
        <v>1590</v>
      </c>
      <c r="B240" s="72">
        <f>VLOOKUP(2011705,'[1]表二（旧）'!$F$5:$G$1311,2,FALSE)+VLOOKUP(2011707,'[1]表二（旧）'!$F$5:$G$1311,2,FALSE)</f>
        <v>0</v>
      </c>
      <c r="C240" s="72"/>
      <c r="D240" s="72">
        <f t="shared" si="10"/>
        <v>0</v>
      </c>
      <c r="E240" s="273">
        <f t="shared" si="11"/>
      </c>
      <c r="F240" s="274">
        <v>2013809</v>
      </c>
      <c r="G240" s="51">
        <f t="shared" si="9"/>
        <v>0</v>
      </c>
      <c r="H240" s="274" t="s">
        <v>1591</v>
      </c>
    </row>
    <row r="241" spans="1:8" ht="14.25">
      <c r="A241" s="277" t="s">
        <v>1592</v>
      </c>
      <c r="B241" s="72">
        <f>VLOOKUP(2011708,'[1]表二（旧）'!$F$5:$G$1311,2,FALSE)</f>
        <v>0</v>
      </c>
      <c r="C241" s="72"/>
      <c r="D241" s="72">
        <f t="shared" si="10"/>
        <v>0</v>
      </c>
      <c r="E241" s="273">
        <f t="shared" si="11"/>
      </c>
      <c r="F241" s="274">
        <v>2013810</v>
      </c>
      <c r="G241" s="51">
        <f t="shared" si="9"/>
        <v>0</v>
      </c>
      <c r="H241" s="274" t="s">
        <v>1593</v>
      </c>
    </row>
    <row r="242" spans="1:8" ht="14.25">
      <c r="A242" s="277" t="s">
        <v>1594</v>
      </c>
      <c r="B242" s="72">
        <f>VLOOKUP(2011709,'[1]表二（旧）'!$F$5:$G$1311,2,FALSE)</f>
        <v>0</v>
      </c>
      <c r="C242" s="72"/>
      <c r="D242" s="72">
        <f t="shared" si="10"/>
        <v>0</v>
      </c>
      <c r="E242" s="273">
        <f t="shared" si="11"/>
      </c>
      <c r="F242" s="274">
        <v>2013811</v>
      </c>
      <c r="G242" s="51">
        <f t="shared" si="9"/>
        <v>0</v>
      </c>
      <c r="H242" s="274" t="s">
        <v>1595</v>
      </c>
    </row>
    <row r="243" spans="1:8" ht="14.25">
      <c r="A243" s="277" t="s">
        <v>1596</v>
      </c>
      <c r="B243" s="72">
        <f>VLOOKUP(2101012,'[1]表二（旧）'!$F$5:$G$1311,2,FALSE)</f>
        <v>0</v>
      </c>
      <c r="C243" s="72"/>
      <c r="D243" s="72">
        <f t="shared" si="10"/>
        <v>0</v>
      </c>
      <c r="E243" s="273">
        <f t="shared" si="11"/>
      </c>
      <c r="F243" s="274">
        <v>2013812</v>
      </c>
      <c r="G243" s="51">
        <f t="shared" si="9"/>
        <v>0</v>
      </c>
      <c r="H243" s="274" t="s">
        <v>1597</v>
      </c>
    </row>
    <row r="244" spans="1:8" ht="14.25">
      <c r="A244" s="277" t="s">
        <v>1598</v>
      </c>
      <c r="B244" s="72">
        <f>VLOOKUP(2101015,'[1]表二（旧）'!$F$5:$G$1311,2,FALSE)</f>
        <v>0</v>
      </c>
      <c r="C244" s="72"/>
      <c r="D244" s="72">
        <f t="shared" si="10"/>
        <v>0</v>
      </c>
      <c r="E244" s="273">
        <f t="shared" si="11"/>
      </c>
      <c r="F244" s="274">
        <v>2013813</v>
      </c>
      <c r="G244" s="51">
        <f t="shared" si="9"/>
        <v>0</v>
      </c>
      <c r="H244" s="274" t="s">
        <v>1599</v>
      </c>
    </row>
    <row r="245" spans="1:8" ht="14.25">
      <c r="A245" s="277" t="s">
        <v>1600</v>
      </c>
      <c r="B245" s="72">
        <f>VLOOKUP(2101014,'[1]表二（旧）'!$F$5:$G$1311,2,FALSE)</f>
        <v>0</v>
      </c>
      <c r="C245" s="72"/>
      <c r="D245" s="72">
        <f t="shared" si="10"/>
        <v>0</v>
      </c>
      <c r="E245" s="273">
        <f t="shared" si="11"/>
      </c>
      <c r="F245" s="274">
        <v>2013814</v>
      </c>
      <c r="G245" s="51">
        <f t="shared" si="9"/>
        <v>0</v>
      </c>
      <c r="H245" s="274" t="s">
        <v>1601</v>
      </c>
    </row>
    <row r="246" spans="1:8" ht="14.25">
      <c r="A246" s="277" t="s">
        <v>1560</v>
      </c>
      <c r="B246" s="72">
        <f>VLOOKUP(2011550,'[1]表二（旧）'!$F$5:$G$1311,2,FALSE)+VLOOKUP(2011750,'[1]表二（旧）'!$F$5:$G$1311,2,FALSE)+VLOOKUP(2101050,'[1]表二（旧）'!$F$5:$G$1311,2,FALSE)</f>
        <v>19</v>
      </c>
      <c r="C246" s="72">
        <v>19</v>
      </c>
      <c r="D246" s="72">
        <f t="shared" si="10"/>
        <v>0</v>
      </c>
      <c r="E246" s="273">
        <f t="shared" si="11"/>
        <v>0</v>
      </c>
      <c r="F246" s="274">
        <v>2013850</v>
      </c>
      <c r="G246" s="51">
        <f t="shared" si="9"/>
        <v>19</v>
      </c>
      <c r="H246" s="274" t="s">
        <v>1446</v>
      </c>
    </row>
    <row r="247" spans="1:8" ht="14.25">
      <c r="A247" s="277" t="s">
        <v>1602</v>
      </c>
      <c r="B247" s="72">
        <f>VLOOKUP(2011599,'[1]表二（旧）'!$F$5:$G$1311,2,FALSE)+VLOOKUP(2011799,'[1]表二（旧）'!$F$5:$G$1311,2,FALSE)+VLOOKUP(2101099,'[1]表二（旧）'!$F$5:$G$1311,2,FALSE)</f>
        <v>118</v>
      </c>
      <c r="C247" s="72">
        <v>402</v>
      </c>
      <c r="D247" s="72">
        <f t="shared" si="10"/>
        <v>284</v>
      </c>
      <c r="E247" s="273">
        <f t="shared" si="11"/>
        <v>240.7</v>
      </c>
      <c r="F247" s="274">
        <v>2013899</v>
      </c>
      <c r="G247" s="51">
        <f t="shared" si="9"/>
        <v>402</v>
      </c>
      <c r="H247" s="274" t="s">
        <v>1603</v>
      </c>
    </row>
    <row r="248" spans="1:8" ht="14.25">
      <c r="A248" s="269" t="s">
        <v>1071</v>
      </c>
      <c r="B248" s="72">
        <f>SUM(B249:B250)</f>
        <v>28608</v>
      </c>
      <c r="C248" s="72">
        <f>SUM(C249:C250)</f>
        <v>38343</v>
      </c>
      <c r="D248" s="72">
        <f t="shared" si="10"/>
        <v>9735</v>
      </c>
      <c r="E248" s="273">
        <f t="shared" si="11"/>
        <v>34</v>
      </c>
      <c r="F248" s="274">
        <v>20199</v>
      </c>
      <c r="G248" s="51">
        <f t="shared" si="9"/>
        <v>38343</v>
      </c>
      <c r="H248" s="274" t="s">
        <v>1604</v>
      </c>
    </row>
    <row r="249" spans="1:8" ht="14.25">
      <c r="A249" s="269" t="s">
        <v>1605</v>
      </c>
      <c r="B249" s="72">
        <f>VLOOKUP(F249,'[1]表二（旧）'!$F$5:$G$1311,2,FALSE)</f>
        <v>12</v>
      </c>
      <c r="C249" s="72"/>
      <c r="D249" s="72">
        <f t="shared" si="10"/>
        <v>-12</v>
      </c>
      <c r="E249" s="273">
        <f t="shared" si="11"/>
        <v>-100</v>
      </c>
      <c r="F249" s="274">
        <v>2019901</v>
      </c>
      <c r="G249" s="51">
        <f t="shared" si="9"/>
        <v>0</v>
      </c>
      <c r="H249" s="274" t="s">
        <v>1605</v>
      </c>
    </row>
    <row r="250" spans="1:8" ht="14.25">
      <c r="A250" s="269" t="s">
        <v>1606</v>
      </c>
      <c r="B250" s="72">
        <f>VLOOKUP(F250,'[1]表二（旧）'!$F$5:$G$1311,2,FALSE)</f>
        <v>28596</v>
      </c>
      <c r="C250" s="72">
        <v>38343</v>
      </c>
      <c r="D250" s="72">
        <f t="shared" si="10"/>
        <v>9747</v>
      </c>
      <c r="E250" s="273">
        <f t="shared" si="11"/>
        <v>34.1</v>
      </c>
      <c r="F250" s="274">
        <v>2019999</v>
      </c>
      <c r="G250" s="51">
        <f t="shared" si="9"/>
        <v>38343</v>
      </c>
      <c r="H250" s="274" t="s">
        <v>1607</v>
      </c>
    </row>
    <row r="251" spans="1:8" ht="14.25">
      <c r="A251" s="65" t="s">
        <v>445</v>
      </c>
      <c r="B251" s="72">
        <f>SUM(B252:B253)</f>
        <v>0</v>
      </c>
      <c r="C251" s="72">
        <f>SUM(C252:C253)</f>
        <v>0</v>
      </c>
      <c r="D251" s="72">
        <f t="shared" si="10"/>
        <v>0</v>
      </c>
      <c r="E251" s="273">
        <f t="shared" si="11"/>
      </c>
      <c r="F251" s="274">
        <v>202</v>
      </c>
      <c r="G251" s="51">
        <f t="shared" si="9"/>
        <v>0</v>
      </c>
      <c r="H251" s="274" t="s">
        <v>445</v>
      </c>
    </row>
    <row r="252" spans="1:8" ht="14.25">
      <c r="A252" s="268" t="s">
        <v>1608</v>
      </c>
      <c r="B252" s="72">
        <f>VLOOKUP(F252,'[1]表二（旧）'!$F$5:$G$1311,2,FALSE)</f>
        <v>0</v>
      </c>
      <c r="C252" s="72"/>
      <c r="D252" s="72">
        <f t="shared" si="10"/>
        <v>0</v>
      </c>
      <c r="E252" s="273">
        <f t="shared" si="11"/>
      </c>
      <c r="F252" s="274">
        <v>20205</v>
      </c>
      <c r="G252" s="51">
        <f t="shared" si="9"/>
        <v>0</v>
      </c>
      <c r="H252" s="274" t="s">
        <v>1608</v>
      </c>
    </row>
    <row r="253" spans="1:8" ht="14.25">
      <c r="A253" s="268" t="s">
        <v>1609</v>
      </c>
      <c r="B253" s="72">
        <f>VLOOKUP(F253,'[1]表二（旧）'!$F$5:$G$1311,2,FALSE)</f>
        <v>0</v>
      </c>
      <c r="C253" s="72"/>
      <c r="D253" s="72">
        <f t="shared" si="10"/>
        <v>0</v>
      </c>
      <c r="E253" s="273">
        <f t="shared" si="11"/>
      </c>
      <c r="F253" s="274">
        <v>20299</v>
      </c>
      <c r="G253" s="51">
        <f t="shared" si="9"/>
        <v>0</v>
      </c>
      <c r="H253" s="274" t="s">
        <v>1609</v>
      </c>
    </row>
    <row r="254" spans="1:8" ht="14.25">
      <c r="A254" s="65" t="s">
        <v>446</v>
      </c>
      <c r="B254" s="72">
        <f>SUM(B255,B265,)</f>
        <v>14</v>
      </c>
      <c r="C254" s="72">
        <f>SUM(C255,C265,)</f>
        <v>14</v>
      </c>
      <c r="D254" s="72">
        <f t="shared" si="10"/>
        <v>0</v>
      </c>
      <c r="E254" s="273">
        <f t="shared" si="11"/>
        <v>0</v>
      </c>
      <c r="F254" s="274">
        <v>203</v>
      </c>
      <c r="G254" s="51">
        <f t="shared" si="9"/>
        <v>14</v>
      </c>
      <c r="H254" s="274" t="s">
        <v>446</v>
      </c>
    </row>
    <row r="255" spans="1:8" ht="14.25">
      <c r="A255" s="269" t="s">
        <v>1610</v>
      </c>
      <c r="B255" s="72">
        <f>SUM(B256:B264)</f>
        <v>14</v>
      </c>
      <c r="C255" s="72">
        <f>SUM(C256:C264)</f>
        <v>14</v>
      </c>
      <c r="D255" s="72">
        <f t="shared" si="10"/>
        <v>0</v>
      </c>
      <c r="E255" s="273">
        <f t="shared" si="11"/>
        <v>0</v>
      </c>
      <c r="F255" s="274">
        <v>20306</v>
      </c>
      <c r="G255" s="51">
        <f t="shared" si="9"/>
        <v>14</v>
      </c>
      <c r="H255" s="274" t="s">
        <v>1610</v>
      </c>
    </row>
    <row r="256" spans="1:8" ht="14.25">
      <c r="A256" s="269" t="s">
        <v>1611</v>
      </c>
      <c r="B256" s="72">
        <f>VLOOKUP(F256,'[1]表二（旧）'!$F$5:$G$1311,2,FALSE)</f>
        <v>14</v>
      </c>
      <c r="C256" s="72">
        <v>14</v>
      </c>
      <c r="D256" s="72">
        <f t="shared" si="10"/>
        <v>0</v>
      </c>
      <c r="E256" s="273">
        <f t="shared" si="11"/>
        <v>0</v>
      </c>
      <c r="F256" s="274">
        <v>2030601</v>
      </c>
      <c r="G256" s="51">
        <f t="shared" si="9"/>
        <v>14</v>
      </c>
      <c r="H256" s="274" t="s">
        <v>1611</v>
      </c>
    </row>
    <row r="257" spans="1:8" ht="14.25">
      <c r="A257" s="268" t="s">
        <v>1612</v>
      </c>
      <c r="B257" s="72">
        <f>VLOOKUP(F257,'[1]表二（旧）'!$F$5:$G$1311,2,FALSE)</f>
        <v>0</v>
      </c>
      <c r="C257" s="72"/>
      <c r="D257" s="72">
        <f t="shared" si="10"/>
        <v>0</v>
      </c>
      <c r="E257" s="273">
        <f t="shared" si="11"/>
      </c>
      <c r="F257" s="274">
        <v>2030602</v>
      </c>
      <c r="G257" s="51">
        <f t="shared" si="9"/>
        <v>0</v>
      </c>
      <c r="H257" s="274" t="s">
        <v>1612</v>
      </c>
    </row>
    <row r="258" spans="1:8" ht="14.25">
      <c r="A258" s="268" t="s">
        <v>1613</v>
      </c>
      <c r="B258" s="72">
        <f>VLOOKUP(F258,'[1]表二（旧）'!$F$5:$G$1311,2,FALSE)</f>
        <v>0</v>
      </c>
      <c r="C258" s="72"/>
      <c r="D258" s="72">
        <f t="shared" si="10"/>
        <v>0</v>
      </c>
      <c r="E258" s="273">
        <f t="shared" si="11"/>
      </c>
      <c r="F258" s="274">
        <v>2030603</v>
      </c>
      <c r="G258" s="51">
        <f t="shared" si="9"/>
        <v>0</v>
      </c>
      <c r="H258" s="274" t="s">
        <v>1613</v>
      </c>
    </row>
    <row r="259" spans="1:8" ht="14.25">
      <c r="A259" s="268" t="s">
        <v>1614</v>
      </c>
      <c r="B259" s="72">
        <f>VLOOKUP(F259,'[1]表二（旧）'!$F$5:$G$1311,2,FALSE)</f>
        <v>0</v>
      </c>
      <c r="C259" s="72"/>
      <c r="D259" s="72">
        <f t="shared" si="10"/>
        <v>0</v>
      </c>
      <c r="E259" s="273">
        <f t="shared" si="11"/>
      </c>
      <c r="F259" s="274">
        <v>2030604</v>
      </c>
      <c r="G259" s="51">
        <f t="shared" si="9"/>
        <v>0</v>
      </c>
      <c r="H259" s="274" t="s">
        <v>1614</v>
      </c>
    </row>
    <row r="260" spans="1:8" ht="14.25">
      <c r="A260" s="269" t="s">
        <v>1615</v>
      </c>
      <c r="B260" s="72">
        <f>VLOOKUP(F260,'[1]表二（旧）'!$F$5:$G$1311,2,FALSE)</f>
        <v>0</v>
      </c>
      <c r="C260" s="72"/>
      <c r="D260" s="72">
        <f t="shared" si="10"/>
        <v>0</v>
      </c>
      <c r="E260" s="273">
        <f t="shared" si="11"/>
      </c>
      <c r="F260" s="274">
        <v>2030605</v>
      </c>
      <c r="G260" s="51">
        <f aca="true" t="shared" si="12" ref="G260:G323">SUM(C260)</f>
        <v>0</v>
      </c>
      <c r="H260" s="274" t="s">
        <v>1615</v>
      </c>
    </row>
    <row r="261" spans="1:8" ht="14.25">
      <c r="A261" s="269" t="s">
        <v>1616</v>
      </c>
      <c r="B261" s="72">
        <f>VLOOKUP(F261,'[1]表二（旧）'!$F$5:$G$1311,2,FALSE)</f>
        <v>0</v>
      </c>
      <c r="C261" s="72"/>
      <c r="D261" s="72">
        <f aca="true" t="shared" si="13" ref="D261:D324">C261-B261</f>
        <v>0</v>
      </c>
      <c r="E261" s="273">
        <f aca="true" t="shared" si="14" ref="E261:E324">IF(B261=0,"",ROUND(D261/B261*100,1))</f>
      </c>
      <c r="F261" s="274">
        <v>2030606</v>
      </c>
      <c r="G261" s="51">
        <f t="shared" si="12"/>
        <v>0</v>
      </c>
      <c r="H261" s="274" t="s">
        <v>1616</v>
      </c>
    </row>
    <row r="262" spans="1:8" ht="14.25">
      <c r="A262" s="269" t="s">
        <v>1617</v>
      </c>
      <c r="B262" s="72">
        <f>VLOOKUP(F262,'[1]表二（旧）'!$F$5:$G$1311,2,FALSE)</f>
        <v>0</v>
      </c>
      <c r="C262" s="72"/>
      <c r="D262" s="72">
        <f t="shared" si="13"/>
        <v>0</v>
      </c>
      <c r="E262" s="273">
        <f t="shared" si="14"/>
      </c>
      <c r="F262" s="274">
        <v>2030607</v>
      </c>
      <c r="G262" s="51">
        <f t="shared" si="12"/>
        <v>0</v>
      </c>
      <c r="H262" s="274" t="s">
        <v>1617</v>
      </c>
    </row>
    <row r="263" spans="1:8" ht="14.25">
      <c r="A263" s="269" t="s">
        <v>1618</v>
      </c>
      <c r="B263" s="72">
        <f>VLOOKUP(F263,'[1]表二（旧）'!$F$5:$G$1311,2,FALSE)</f>
        <v>0</v>
      </c>
      <c r="C263" s="72"/>
      <c r="D263" s="72">
        <f t="shared" si="13"/>
        <v>0</v>
      </c>
      <c r="E263" s="273">
        <f t="shared" si="14"/>
      </c>
      <c r="F263" s="274">
        <v>2030608</v>
      </c>
      <c r="G263" s="51">
        <f t="shared" si="12"/>
        <v>0</v>
      </c>
      <c r="H263" s="274" t="s">
        <v>1619</v>
      </c>
    </row>
    <row r="264" spans="1:8" ht="14.25">
      <c r="A264" s="269" t="s">
        <v>1620</v>
      </c>
      <c r="B264" s="72">
        <f>VLOOKUP(F264,'[1]表二（旧）'!$F$5:$G$1311,2,FALSE)</f>
        <v>0</v>
      </c>
      <c r="C264" s="72"/>
      <c r="D264" s="72">
        <f t="shared" si="13"/>
        <v>0</v>
      </c>
      <c r="E264" s="273">
        <f t="shared" si="14"/>
      </c>
      <c r="F264" s="274">
        <v>2030699</v>
      </c>
      <c r="G264" s="51">
        <f t="shared" si="12"/>
        <v>0</v>
      </c>
      <c r="H264" s="274" t="s">
        <v>1620</v>
      </c>
    </row>
    <row r="265" spans="1:8" ht="14.25">
      <c r="A265" s="269" t="s">
        <v>1621</v>
      </c>
      <c r="B265" s="72">
        <f>VLOOKUP(F265,'[1]表二（旧）'!$F$5:$G$1311,2,FALSE)</f>
        <v>0</v>
      </c>
      <c r="C265" s="72"/>
      <c r="D265" s="72">
        <f t="shared" si="13"/>
        <v>0</v>
      </c>
      <c r="E265" s="273">
        <f t="shared" si="14"/>
      </c>
      <c r="F265" s="274">
        <v>20399</v>
      </c>
      <c r="G265" s="51">
        <f t="shared" si="12"/>
        <v>0</v>
      </c>
      <c r="H265" s="274" t="s">
        <v>1621</v>
      </c>
    </row>
    <row r="266" spans="1:8" ht="14.25">
      <c r="A266" s="65" t="s">
        <v>447</v>
      </c>
      <c r="B266" s="72">
        <f>SUM(B267,B270,B279,B286,B294,B303,B319,B328,B338,B346,B352,)</f>
        <v>15695</v>
      </c>
      <c r="C266" s="72">
        <f>SUM(C267,C270,C279,C286,C294,C303,C319,C328,C338,C346,C352,)</f>
        <v>22447</v>
      </c>
      <c r="D266" s="72">
        <f t="shared" si="13"/>
        <v>6752</v>
      </c>
      <c r="E266" s="273">
        <f t="shared" si="14"/>
        <v>43</v>
      </c>
      <c r="F266" s="274">
        <v>204</v>
      </c>
      <c r="G266" s="51">
        <f t="shared" si="12"/>
        <v>22447</v>
      </c>
      <c r="H266" s="274" t="s">
        <v>447</v>
      </c>
    </row>
    <row r="267" spans="1:8" ht="14.25">
      <c r="A267" s="268" t="s">
        <v>1622</v>
      </c>
      <c r="B267" s="72">
        <f>SUM(B268:B269)</f>
        <v>0</v>
      </c>
      <c r="C267" s="72">
        <f>SUM(C268:C269)</f>
        <v>0</v>
      </c>
      <c r="D267" s="72">
        <f t="shared" si="13"/>
        <v>0</v>
      </c>
      <c r="E267" s="273">
        <f t="shared" si="14"/>
      </c>
      <c r="F267" s="274">
        <v>20401</v>
      </c>
      <c r="G267" s="51">
        <f t="shared" si="12"/>
        <v>0</v>
      </c>
      <c r="H267" s="274" t="s">
        <v>1623</v>
      </c>
    </row>
    <row r="268" spans="1:8" ht="14.25">
      <c r="A268" s="268" t="s">
        <v>1624</v>
      </c>
      <c r="B268" s="72">
        <f>VLOOKUP(F268,'[1]表二（旧）'!$F$5:$G$1311,2,FALSE)</f>
        <v>0</v>
      </c>
      <c r="C268" s="72"/>
      <c r="D268" s="72">
        <f t="shared" si="13"/>
        <v>0</v>
      </c>
      <c r="E268" s="273">
        <f t="shared" si="14"/>
      </c>
      <c r="F268" s="274">
        <v>2040101</v>
      </c>
      <c r="G268" s="51">
        <f t="shared" si="12"/>
        <v>0</v>
      </c>
      <c r="H268" s="274" t="s">
        <v>1625</v>
      </c>
    </row>
    <row r="269" spans="1:8" ht="14.25">
      <c r="A269" s="269" t="s">
        <v>1626</v>
      </c>
      <c r="B269" s="72">
        <f>VLOOKUP(F269,'[1]表二（旧）'!$F$5:$G$1311,2,FALSE)</f>
        <v>0</v>
      </c>
      <c r="C269" s="72"/>
      <c r="D269" s="72">
        <f t="shared" si="13"/>
        <v>0</v>
      </c>
      <c r="E269" s="273">
        <f t="shared" si="14"/>
      </c>
      <c r="F269" s="274">
        <v>2040199</v>
      </c>
      <c r="G269" s="51">
        <f t="shared" si="12"/>
        <v>0</v>
      </c>
      <c r="H269" s="274" t="s">
        <v>1627</v>
      </c>
    </row>
    <row r="270" spans="1:8" ht="14.25">
      <c r="A270" s="269" t="s">
        <v>1401</v>
      </c>
      <c r="B270" s="72">
        <f>SUM(B271:B278)</f>
        <v>10408</v>
      </c>
      <c r="C270" s="72">
        <f>SUM(C271:C278)</f>
        <v>16528</v>
      </c>
      <c r="D270" s="72">
        <f t="shared" si="13"/>
        <v>6120</v>
      </c>
      <c r="E270" s="273">
        <f t="shared" si="14"/>
        <v>58.8</v>
      </c>
      <c r="F270" s="274">
        <v>20402</v>
      </c>
      <c r="G270" s="51">
        <f t="shared" si="12"/>
        <v>16528</v>
      </c>
      <c r="H270" s="274" t="s">
        <v>1401</v>
      </c>
    </row>
    <row r="271" spans="1:8" ht="14.25">
      <c r="A271" s="269" t="s">
        <v>1043</v>
      </c>
      <c r="B271" s="72">
        <f>VLOOKUP(F271,'[1]表二（旧）'!$F$5:$G$1311,2,FALSE)</f>
        <v>3874</v>
      </c>
      <c r="C271" s="72">
        <v>4821</v>
      </c>
      <c r="D271" s="72">
        <f t="shared" si="13"/>
        <v>947</v>
      </c>
      <c r="E271" s="273">
        <f t="shared" si="14"/>
        <v>24.4</v>
      </c>
      <c r="F271" s="274">
        <v>2040201</v>
      </c>
      <c r="G271" s="51">
        <f t="shared" si="12"/>
        <v>4821</v>
      </c>
      <c r="H271" s="274" t="s">
        <v>1041</v>
      </c>
    </row>
    <row r="272" spans="1:8" ht="14.25">
      <c r="A272" s="269" t="s">
        <v>1577</v>
      </c>
      <c r="B272" s="72">
        <f>VLOOKUP(F272,'[1]表二（旧）'!$F$5:$G$1311,2,FALSE)</f>
        <v>5093</v>
      </c>
      <c r="C272" s="72">
        <v>7427</v>
      </c>
      <c r="D272" s="72">
        <f t="shared" si="13"/>
        <v>2334</v>
      </c>
      <c r="E272" s="273">
        <f t="shared" si="14"/>
        <v>45.8</v>
      </c>
      <c r="F272" s="274">
        <v>2040202</v>
      </c>
      <c r="G272" s="51">
        <f t="shared" si="12"/>
        <v>7427</v>
      </c>
      <c r="H272" s="274" t="s">
        <v>1034</v>
      </c>
    </row>
    <row r="273" spans="1:8" ht="14.25">
      <c r="A273" s="269" t="s">
        <v>1044</v>
      </c>
      <c r="B273" s="72">
        <f>VLOOKUP(F273,'[1]表二（旧）'!$F$5:$G$1311,2,FALSE)</f>
        <v>0</v>
      </c>
      <c r="C273" s="72"/>
      <c r="D273" s="72">
        <f t="shared" si="13"/>
        <v>0</v>
      </c>
      <c r="E273" s="273">
        <f t="shared" si="14"/>
      </c>
      <c r="F273" s="274">
        <v>2040203</v>
      </c>
      <c r="G273" s="51">
        <f t="shared" si="12"/>
        <v>0</v>
      </c>
      <c r="H273" s="274" t="s">
        <v>1042</v>
      </c>
    </row>
    <row r="274" spans="1:8" ht="14.25">
      <c r="A274" s="269" t="s">
        <v>1589</v>
      </c>
      <c r="B274" s="72">
        <f>VLOOKUP(F274,'[1]表二（旧）'!$F$5:$G$1311,2,FALSE)</f>
        <v>0</v>
      </c>
      <c r="C274" s="72">
        <v>2846</v>
      </c>
      <c r="D274" s="72">
        <f t="shared" si="13"/>
        <v>2846</v>
      </c>
      <c r="E274" s="273">
        <f t="shared" si="14"/>
      </c>
      <c r="F274" s="274">
        <v>2040219</v>
      </c>
      <c r="G274" s="51">
        <f t="shared" si="12"/>
        <v>2846</v>
      </c>
      <c r="H274" s="274" t="s">
        <v>1480</v>
      </c>
    </row>
    <row r="275" spans="1:8" ht="14.25">
      <c r="A275" s="280" t="s">
        <v>1628</v>
      </c>
      <c r="B275" s="72">
        <f>VLOOKUP(2040204,'[1]表二（旧）'!$F$5:$G$1311,2,FALSE)+VLOOKUP(2040205,'[1]表二（旧）'!$F$5:$G$1311,2,FALSE)+VLOOKUP(2040206,'[1]表二（旧）'!$F$5:$G$1311,2,FALSE)+VLOOKUP(2040207,'[1]表二（旧）'!$F$5:$G$1311,2,FALSE)+VLOOKUP(2040208,'[1]表二（旧）'!$F$5:$G$1311,2,FALSE)+VLOOKUP(2040209,'[1]表二（旧）'!$F$5:$G$1311,2,FALSE)+VLOOKUP(2040210,'[1]表二（旧）'!$F$5:$G$1311,2,FALSE)+VLOOKUP(2040211,'[1]表二（旧）'!$F$5:$G$1311,2,FALSE)+VLOOKUP(2040212,'[1]表二（旧）'!$F$5:$G$1311,2,FALSE)+VLOOKUP(2040213,'[1]表二（旧）'!$F$5:$G$1311,2,FALSE)+VLOOKUP(2040214,'[1]表二（旧）'!$F$5:$G$1311,2,FALSE)+VLOOKUP(2040215,'[1]表二（旧）'!$F$5:$G$1311,2,FALSE)+VLOOKUP(2040216,'[1]表二（旧）'!$F$5:$G$1311,2,FALSE)+VLOOKUP(2040217,'[1]表二（旧）'!$F$5:$G$1311,2,FALSE)+VLOOKUP(2040218,'[1]表二（旧）'!$F$5:$G$1311,2,FALSE)</f>
        <v>1441</v>
      </c>
      <c r="C275" s="72">
        <v>1422</v>
      </c>
      <c r="D275" s="72">
        <f t="shared" si="13"/>
        <v>-19</v>
      </c>
      <c r="E275" s="273">
        <f t="shared" si="14"/>
        <v>-1.3</v>
      </c>
      <c r="F275" s="274">
        <v>2040220</v>
      </c>
      <c r="G275" s="51">
        <f t="shared" si="12"/>
        <v>1422</v>
      </c>
      <c r="H275" s="274" t="s">
        <v>1629</v>
      </c>
    </row>
    <row r="276" spans="1:8" ht="14.25">
      <c r="A276" s="280" t="s">
        <v>1630</v>
      </c>
      <c r="B276" s="72"/>
      <c r="C276" s="72">
        <v>12</v>
      </c>
      <c r="D276" s="72">
        <f t="shared" si="13"/>
        <v>12</v>
      </c>
      <c r="E276" s="273">
        <f t="shared" si="14"/>
      </c>
      <c r="F276" s="274">
        <v>2040221</v>
      </c>
      <c r="G276" s="51">
        <f t="shared" si="12"/>
        <v>12</v>
      </c>
      <c r="H276" s="274" t="s">
        <v>1631</v>
      </c>
    </row>
    <row r="277" spans="1:8" ht="14.25">
      <c r="A277" s="269" t="s">
        <v>1560</v>
      </c>
      <c r="B277" s="72">
        <f>VLOOKUP(F277,'[1]表二（旧）'!$F$5:$G$1311,2,FALSE)</f>
        <v>0</v>
      </c>
      <c r="C277" s="72"/>
      <c r="D277" s="72">
        <f t="shared" si="13"/>
        <v>0</v>
      </c>
      <c r="E277" s="273">
        <f t="shared" si="14"/>
      </c>
      <c r="F277" s="274">
        <v>2040250</v>
      </c>
      <c r="G277" s="51">
        <f t="shared" si="12"/>
        <v>0</v>
      </c>
      <c r="H277" s="274" t="s">
        <v>1446</v>
      </c>
    </row>
    <row r="278" spans="1:8" ht="14.25">
      <c r="A278" s="269" t="s">
        <v>1632</v>
      </c>
      <c r="B278" s="72">
        <f>VLOOKUP(F278,'[1]表二（旧）'!$F$5:$G$1311,2,FALSE)</f>
        <v>0</v>
      </c>
      <c r="C278" s="72"/>
      <c r="D278" s="72">
        <f t="shared" si="13"/>
        <v>0</v>
      </c>
      <c r="E278" s="273">
        <f t="shared" si="14"/>
      </c>
      <c r="F278" s="274">
        <v>2040299</v>
      </c>
      <c r="G278" s="51">
        <f t="shared" si="12"/>
        <v>0</v>
      </c>
      <c r="H278" s="274" t="s">
        <v>1633</v>
      </c>
    </row>
    <row r="279" spans="1:8" ht="14.25">
      <c r="A279" s="268" t="s">
        <v>1634</v>
      </c>
      <c r="B279" s="72">
        <f>SUM(B280:B285)</f>
        <v>0</v>
      </c>
      <c r="C279" s="72">
        <f>SUM(C280:C285)</f>
        <v>0</v>
      </c>
      <c r="D279" s="72">
        <f t="shared" si="13"/>
        <v>0</v>
      </c>
      <c r="E279" s="273">
        <f t="shared" si="14"/>
      </c>
      <c r="F279" s="274">
        <v>20403</v>
      </c>
      <c r="G279" s="51">
        <f t="shared" si="12"/>
        <v>0</v>
      </c>
      <c r="H279" s="274" t="s">
        <v>1634</v>
      </c>
    </row>
    <row r="280" spans="1:8" ht="14.25">
      <c r="A280" s="268" t="s">
        <v>1041</v>
      </c>
      <c r="B280" s="72">
        <f>VLOOKUP(F280,'[1]表二（旧）'!$F$5:$G$1311,2,FALSE)</f>
        <v>0</v>
      </c>
      <c r="C280" s="72"/>
      <c r="D280" s="72">
        <f t="shared" si="13"/>
        <v>0</v>
      </c>
      <c r="E280" s="273">
        <f t="shared" si="14"/>
      </c>
      <c r="F280" s="274">
        <v>2040301</v>
      </c>
      <c r="G280" s="51">
        <f t="shared" si="12"/>
        <v>0</v>
      </c>
      <c r="H280" s="274" t="s">
        <v>1041</v>
      </c>
    </row>
    <row r="281" spans="1:8" ht="14.25">
      <c r="A281" s="268" t="s">
        <v>1034</v>
      </c>
      <c r="B281" s="72">
        <f>VLOOKUP(F281,'[1]表二（旧）'!$F$5:$G$1311,2,FALSE)</f>
        <v>0</v>
      </c>
      <c r="C281" s="72"/>
      <c r="D281" s="72">
        <f t="shared" si="13"/>
        <v>0</v>
      </c>
      <c r="E281" s="273">
        <f t="shared" si="14"/>
      </c>
      <c r="F281" s="274">
        <v>2040302</v>
      </c>
      <c r="G281" s="51">
        <f t="shared" si="12"/>
        <v>0</v>
      </c>
      <c r="H281" s="274" t="s">
        <v>1034</v>
      </c>
    </row>
    <row r="282" spans="1:8" ht="14.25">
      <c r="A282" s="269" t="s">
        <v>1042</v>
      </c>
      <c r="B282" s="72">
        <f>VLOOKUP(F282,'[1]表二（旧）'!$F$5:$G$1311,2,FALSE)</f>
        <v>0</v>
      </c>
      <c r="C282" s="72"/>
      <c r="D282" s="72">
        <f t="shared" si="13"/>
        <v>0</v>
      </c>
      <c r="E282" s="273">
        <f t="shared" si="14"/>
      </c>
      <c r="F282" s="274">
        <v>2040303</v>
      </c>
      <c r="G282" s="51">
        <f t="shared" si="12"/>
        <v>0</v>
      </c>
      <c r="H282" s="274" t="s">
        <v>1042</v>
      </c>
    </row>
    <row r="283" spans="1:8" ht="14.25">
      <c r="A283" s="269" t="s">
        <v>1635</v>
      </c>
      <c r="B283" s="72">
        <f>VLOOKUP(F283,'[1]表二（旧）'!$F$5:$G$1311,2,FALSE)</f>
        <v>0</v>
      </c>
      <c r="C283" s="72"/>
      <c r="D283" s="72">
        <f t="shared" si="13"/>
        <v>0</v>
      </c>
      <c r="E283" s="273">
        <f t="shared" si="14"/>
      </c>
      <c r="F283" s="274">
        <v>2040304</v>
      </c>
      <c r="G283" s="51">
        <f t="shared" si="12"/>
        <v>0</v>
      </c>
      <c r="H283" s="274" t="s">
        <v>1635</v>
      </c>
    </row>
    <row r="284" spans="1:8" ht="14.25">
      <c r="A284" s="269" t="s">
        <v>1446</v>
      </c>
      <c r="B284" s="72">
        <f>VLOOKUP(F284,'[1]表二（旧）'!$F$5:$G$1311,2,FALSE)</f>
        <v>0</v>
      </c>
      <c r="C284" s="72"/>
      <c r="D284" s="72">
        <f t="shared" si="13"/>
        <v>0</v>
      </c>
      <c r="E284" s="273">
        <f t="shared" si="14"/>
      </c>
      <c r="F284" s="274">
        <v>2040350</v>
      </c>
      <c r="G284" s="51">
        <f t="shared" si="12"/>
        <v>0</v>
      </c>
      <c r="H284" s="274" t="s">
        <v>1446</v>
      </c>
    </row>
    <row r="285" spans="1:8" ht="14.25">
      <c r="A285" s="65" t="s">
        <v>1636</v>
      </c>
      <c r="B285" s="72">
        <f>VLOOKUP(F285,'[1]表二（旧）'!$F$5:$G$1311,2,FALSE)</f>
        <v>0</v>
      </c>
      <c r="C285" s="72"/>
      <c r="D285" s="72">
        <f t="shared" si="13"/>
        <v>0</v>
      </c>
      <c r="E285" s="273">
        <f t="shared" si="14"/>
      </c>
      <c r="F285" s="274">
        <v>2040399</v>
      </c>
      <c r="G285" s="51">
        <f t="shared" si="12"/>
        <v>0</v>
      </c>
      <c r="H285" s="274" t="s">
        <v>1636</v>
      </c>
    </row>
    <row r="286" spans="1:8" ht="14.25">
      <c r="A286" s="275" t="s">
        <v>1402</v>
      </c>
      <c r="B286" s="72">
        <f>SUM(B287:B293)</f>
        <v>1670</v>
      </c>
      <c r="C286" s="72">
        <f>SUM(C287:C293)</f>
        <v>2421</v>
      </c>
      <c r="D286" s="72">
        <f t="shared" si="13"/>
        <v>751</v>
      </c>
      <c r="E286" s="273">
        <f t="shared" si="14"/>
        <v>45</v>
      </c>
      <c r="F286" s="274">
        <v>20404</v>
      </c>
      <c r="G286" s="51">
        <f t="shared" si="12"/>
        <v>2421</v>
      </c>
      <c r="H286" s="274" t="s">
        <v>1402</v>
      </c>
    </row>
    <row r="287" spans="1:8" ht="14.25">
      <c r="A287" s="268" t="s">
        <v>1041</v>
      </c>
      <c r="B287" s="72">
        <f>VLOOKUP(F287,'[1]表二（旧）'!$F$5:$G$1311,2,FALSE)</f>
        <v>1167</v>
      </c>
      <c r="C287" s="72">
        <v>1736</v>
      </c>
      <c r="D287" s="72">
        <f t="shared" si="13"/>
        <v>569</v>
      </c>
      <c r="E287" s="273">
        <f t="shared" si="14"/>
        <v>48.8</v>
      </c>
      <c r="F287" s="274">
        <v>2040401</v>
      </c>
      <c r="G287" s="51">
        <f t="shared" si="12"/>
        <v>1736</v>
      </c>
      <c r="H287" s="274" t="s">
        <v>1041</v>
      </c>
    </row>
    <row r="288" spans="1:8" ht="14.25">
      <c r="A288" s="268" t="s">
        <v>1034</v>
      </c>
      <c r="B288" s="72">
        <f>VLOOKUP(F288,'[1]表二（旧）'!$F$5:$G$1311,2,FALSE)</f>
        <v>503</v>
      </c>
      <c r="C288" s="72">
        <v>550</v>
      </c>
      <c r="D288" s="72">
        <f t="shared" si="13"/>
        <v>47</v>
      </c>
      <c r="E288" s="273">
        <f t="shared" si="14"/>
        <v>9.3</v>
      </c>
      <c r="F288" s="274">
        <v>2040402</v>
      </c>
      <c r="G288" s="51">
        <f t="shared" si="12"/>
        <v>550</v>
      </c>
      <c r="H288" s="274" t="s">
        <v>1034</v>
      </c>
    </row>
    <row r="289" spans="1:8" ht="14.25">
      <c r="A289" s="269" t="s">
        <v>1042</v>
      </c>
      <c r="B289" s="72">
        <f>VLOOKUP(F289,'[1]表二（旧）'!$F$5:$G$1311,2,FALSE)</f>
        <v>0</v>
      </c>
      <c r="C289" s="72">
        <v>110</v>
      </c>
      <c r="D289" s="72">
        <f t="shared" si="13"/>
        <v>110</v>
      </c>
      <c r="E289" s="273">
        <f t="shared" si="14"/>
      </c>
      <c r="F289" s="274">
        <v>2040403</v>
      </c>
      <c r="G289" s="51">
        <f t="shared" si="12"/>
        <v>110</v>
      </c>
      <c r="H289" s="274" t="s">
        <v>1042</v>
      </c>
    </row>
    <row r="290" spans="1:8" ht="14.25">
      <c r="A290" s="269" t="s">
        <v>1637</v>
      </c>
      <c r="B290" s="72">
        <f>VLOOKUP(F290,'[1]表二（旧）'!$F$5:$G$1311,2,FALSE)</f>
        <v>0</v>
      </c>
      <c r="C290" s="72"/>
      <c r="D290" s="72">
        <f t="shared" si="13"/>
        <v>0</v>
      </c>
      <c r="E290" s="273">
        <f t="shared" si="14"/>
      </c>
      <c r="F290" s="274">
        <v>2040409</v>
      </c>
      <c r="G290" s="51">
        <f t="shared" si="12"/>
        <v>0</v>
      </c>
      <c r="H290" s="274" t="s">
        <v>1637</v>
      </c>
    </row>
    <row r="291" spans="1:8" ht="14.25">
      <c r="A291" s="280" t="s">
        <v>1638</v>
      </c>
      <c r="B291" s="72">
        <f>VLOOKUP(2040404,'[1]表二（旧）'!$F$5:$G$1311,2,FALSE)+VLOOKUP(2040405,'[1]表二（旧）'!$F$5:$G$1311,2,FALSE)+VLOOKUP(2040406,'[1]表二（旧）'!$F$5:$G$1311,2,FALSE)+VLOOKUP(2040407,'[1]表二（旧）'!$F$5:$G$1311,2,FALSE)+VLOOKUP(2040408,'[1]表二（旧）'!$F$5:$G$1311,2,FALSE)</f>
        <v>0</v>
      </c>
      <c r="C291" s="72"/>
      <c r="D291" s="72">
        <f t="shared" si="13"/>
        <v>0</v>
      </c>
      <c r="E291" s="273">
        <f t="shared" si="14"/>
      </c>
      <c r="F291" s="274">
        <v>2040410</v>
      </c>
      <c r="G291" s="51">
        <f t="shared" si="12"/>
        <v>0</v>
      </c>
      <c r="H291" s="280" t="s">
        <v>1638</v>
      </c>
    </row>
    <row r="292" spans="1:8" ht="14.25">
      <c r="A292" s="269" t="s">
        <v>1446</v>
      </c>
      <c r="B292" s="72">
        <f>VLOOKUP(F292,'[1]表二（旧）'!$F$5:$G$1311,2,FALSE)</f>
        <v>0</v>
      </c>
      <c r="C292" s="72"/>
      <c r="D292" s="72">
        <f t="shared" si="13"/>
        <v>0</v>
      </c>
      <c r="E292" s="273">
        <f t="shared" si="14"/>
      </c>
      <c r="F292" s="274">
        <v>2040450</v>
      </c>
      <c r="G292" s="51">
        <f t="shared" si="12"/>
        <v>0</v>
      </c>
      <c r="H292" s="274" t="s">
        <v>1446</v>
      </c>
    </row>
    <row r="293" spans="1:8" ht="14.25">
      <c r="A293" s="269" t="s">
        <v>1639</v>
      </c>
      <c r="B293" s="72">
        <f>VLOOKUP(F293,'[1]表二（旧）'!$F$5:$G$1311,2,FALSE)</f>
        <v>0</v>
      </c>
      <c r="C293" s="72">
        <v>25</v>
      </c>
      <c r="D293" s="72">
        <f t="shared" si="13"/>
        <v>25</v>
      </c>
      <c r="E293" s="273">
        <f t="shared" si="14"/>
      </c>
      <c r="F293" s="274">
        <v>2040499</v>
      </c>
      <c r="G293" s="51">
        <f t="shared" si="12"/>
        <v>25</v>
      </c>
      <c r="H293" s="274" t="s">
        <v>1639</v>
      </c>
    </row>
    <row r="294" spans="1:8" ht="14.25">
      <c r="A294" s="65" t="s">
        <v>1403</v>
      </c>
      <c r="B294" s="72">
        <f>SUM(B295:B302)</f>
        <v>2519</v>
      </c>
      <c r="C294" s="72">
        <f>SUM(C295:C302)</f>
        <v>2441</v>
      </c>
      <c r="D294" s="72">
        <f t="shared" si="13"/>
        <v>-78</v>
      </c>
      <c r="E294" s="273">
        <f t="shared" si="14"/>
        <v>-3.1</v>
      </c>
      <c r="F294" s="274">
        <v>20405</v>
      </c>
      <c r="G294" s="51">
        <f t="shared" si="12"/>
        <v>2441</v>
      </c>
      <c r="H294" s="274" t="s">
        <v>1403</v>
      </c>
    </row>
    <row r="295" spans="1:8" ht="14.25">
      <c r="A295" s="268" t="s">
        <v>1041</v>
      </c>
      <c r="B295" s="72">
        <f>VLOOKUP(F295,'[1]表二（旧）'!$F$5:$G$1311,2,FALSE)</f>
        <v>1129</v>
      </c>
      <c r="C295" s="72">
        <v>1586</v>
      </c>
      <c r="D295" s="72">
        <f t="shared" si="13"/>
        <v>457</v>
      </c>
      <c r="E295" s="273">
        <f t="shared" si="14"/>
        <v>40.5</v>
      </c>
      <c r="F295" s="274">
        <v>2040501</v>
      </c>
      <c r="G295" s="51">
        <f t="shared" si="12"/>
        <v>1586</v>
      </c>
      <c r="H295" s="274" t="s">
        <v>1041</v>
      </c>
    </row>
    <row r="296" spans="1:8" ht="14.25">
      <c r="A296" s="268" t="s">
        <v>1577</v>
      </c>
      <c r="B296" s="72">
        <f>VLOOKUP(F296,'[1]表二（旧）'!$F$5:$G$1311,2,FALSE)</f>
        <v>1390</v>
      </c>
      <c r="C296" s="72">
        <v>505</v>
      </c>
      <c r="D296" s="72">
        <f t="shared" si="13"/>
        <v>-885</v>
      </c>
      <c r="E296" s="273">
        <f t="shared" si="14"/>
        <v>-63.7</v>
      </c>
      <c r="F296" s="274">
        <v>2040502</v>
      </c>
      <c r="G296" s="51">
        <f t="shared" si="12"/>
        <v>505</v>
      </c>
      <c r="H296" s="274" t="s">
        <v>1034</v>
      </c>
    </row>
    <row r="297" spans="1:8" ht="14.25">
      <c r="A297" s="268" t="s">
        <v>1042</v>
      </c>
      <c r="B297" s="72">
        <f>VLOOKUP(F297,'[1]表二（旧）'!$F$5:$G$1311,2,FALSE)</f>
        <v>0</v>
      </c>
      <c r="C297" s="72"/>
      <c r="D297" s="72">
        <f t="shared" si="13"/>
        <v>0</v>
      </c>
      <c r="E297" s="273">
        <f t="shared" si="14"/>
      </c>
      <c r="F297" s="274">
        <v>2040503</v>
      </c>
      <c r="G297" s="51">
        <f t="shared" si="12"/>
        <v>0</v>
      </c>
      <c r="H297" s="274" t="s">
        <v>1042</v>
      </c>
    </row>
    <row r="298" spans="1:8" ht="14.25">
      <c r="A298" s="269" t="s">
        <v>1640</v>
      </c>
      <c r="B298" s="72">
        <f>VLOOKUP(F298,'[1]表二（旧）'!$F$5:$G$1311,2,FALSE)</f>
        <v>0</v>
      </c>
      <c r="C298" s="72"/>
      <c r="D298" s="72">
        <f t="shared" si="13"/>
        <v>0</v>
      </c>
      <c r="E298" s="273">
        <f t="shared" si="14"/>
      </c>
      <c r="F298" s="274">
        <v>2040504</v>
      </c>
      <c r="G298" s="51">
        <f t="shared" si="12"/>
        <v>0</v>
      </c>
      <c r="H298" s="274" t="s">
        <v>1640</v>
      </c>
    </row>
    <row r="299" spans="1:8" ht="14.25">
      <c r="A299" s="269" t="s">
        <v>1641</v>
      </c>
      <c r="B299" s="72">
        <f>VLOOKUP(F299,'[1]表二（旧）'!$F$5:$G$1311,2,FALSE)</f>
        <v>0</v>
      </c>
      <c r="C299" s="72"/>
      <c r="D299" s="72">
        <f t="shared" si="13"/>
        <v>0</v>
      </c>
      <c r="E299" s="273">
        <f t="shared" si="14"/>
      </c>
      <c r="F299" s="274">
        <v>2040505</v>
      </c>
      <c r="G299" s="51">
        <f t="shared" si="12"/>
        <v>0</v>
      </c>
      <c r="H299" s="274" t="s">
        <v>1641</v>
      </c>
    </row>
    <row r="300" spans="1:8" ht="14.25">
      <c r="A300" s="269" t="s">
        <v>1642</v>
      </c>
      <c r="B300" s="72">
        <f>VLOOKUP(F300,'[1]表二（旧）'!$F$5:$G$1311,2,FALSE)</f>
        <v>0</v>
      </c>
      <c r="C300" s="72">
        <v>350</v>
      </c>
      <c r="D300" s="72">
        <f t="shared" si="13"/>
        <v>350</v>
      </c>
      <c r="E300" s="273">
        <f t="shared" si="14"/>
      </c>
      <c r="F300" s="274">
        <v>2040506</v>
      </c>
      <c r="G300" s="51">
        <f t="shared" si="12"/>
        <v>350</v>
      </c>
      <c r="H300" s="274" t="s">
        <v>1642</v>
      </c>
    </row>
    <row r="301" spans="1:8" ht="14.25">
      <c r="A301" s="268" t="s">
        <v>1446</v>
      </c>
      <c r="B301" s="72">
        <f>VLOOKUP(F301,'[1]表二（旧）'!$F$5:$G$1311,2,FALSE)</f>
        <v>0</v>
      </c>
      <c r="C301" s="72"/>
      <c r="D301" s="72">
        <f t="shared" si="13"/>
        <v>0</v>
      </c>
      <c r="E301" s="273">
        <f t="shared" si="14"/>
      </c>
      <c r="F301" s="274">
        <v>2040550</v>
      </c>
      <c r="G301" s="51">
        <f t="shared" si="12"/>
        <v>0</v>
      </c>
      <c r="H301" s="274" t="s">
        <v>1446</v>
      </c>
    </row>
    <row r="302" spans="1:8" ht="14.25">
      <c r="A302" s="268" t="s">
        <v>1643</v>
      </c>
      <c r="B302" s="72">
        <f>VLOOKUP(F302,'[1]表二（旧）'!$F$5:$G$1311,2,FALSE)</f>
        <v>0</v>
      </c>
      <c r="C302" s="72"/>
      <c r="D302" s="72">
        <f t="shared" si="13"/>
        <v>0</v>
      </c>
      <c r="E302" s="273">
        <f t="shared" si="14"/>
      </c>
      <c r="F302" s="274">
        <v>2040599</v>
      </c>
      <c r="G302" s="51">
        <f t="shared" si="12"/>
        <v>0</v>
      </c>
      <c r="H302" s="274" t="s">
        <v>1643</v>
      </c>
    </row>
    <row r="303" spans="1:8" ht="14.25">
      <c r="A303" s="268" t="s">
        <v>1404</v>
      </c>
      <c r="B303" s="72">
        <f>SUM(B304:B318)</f>
        <v>1098</v>
      </c>
      <c r="C303" s="72">
        <f>SUM(C304:C318)</f>
        <v>1057</v>
      </c>
      <c r="D303" s="72">
        <f t="shared" si="13"/>
        <v>-41</v>
      </c>
      <c r="E303" s="273">
        <f t="shared" si="14"/>
        <v>-3.7</v>
      </c>
      <c r="F303" s="274">
        <v>20406</v>
      </c>
      <c r="G303" s="51">
        <f t="shared" si="12"/>
        <v>1057</v>
      </c>
      <c r="H303" s="274" t="s">
        <v>1404</v>
      </c>
    </row>
    <row r="304" spans="1:8" ht="14.25">
      <c r="A304" s="269" t="s">
        <v>1041</v>
      </c>
      <c r="B304" s="72">
        <f>VLOOKUP(F304,'[1]表二（旧）'!$F$5:$G$1311,2,FALSE)</f>
        <v>696</v>
      </c>
      <c r="C304" s="72">
        <v>599</v>
      </c>
      <c r="D304" s="72">
        <f t="shared" si="13"/>
        <v>-97</v>
      </c>
      <c r="E304" s="273">
        <f t="shared" si="14"/>
        <v>-13.9</v>
      </c>
      <c r="F304" s="274">
        <v>2040601</v>
      </c>
      <c r="G304" s="51">
        <f t="shared" si="12"/>
        <v>599</v>
      </c>
      <c r="H304" s="274" t="s">
        <v>1041</v>
      </c>
    </row>
    <row r="305" spans="1:8" ht="14.25">
      <c r="A305" s="269" t="s">
        <v>1034</v>
      </c>
      <c r="B305" s="72">
        <f>VLOOKUP(F305,'[1]表二（旧）'!$F$5:$G$1311,2,FALSE)</f>
        <v>202</v>
      </c>
      <c r="C305" s="72">
        <v>206</v>
      </c>
      <c r="D305" s="72">
        <f t="shared" si="13"/>
        <v>4</v>
      </c>
      <c r="E305" s="273">
        <f t="shared" si="14"/>
        <v>2</v>
      </c>
      <c r="F305" s="274">
        <v>2040602</v>
      </c>
      <c r="G305" s="51">
        <f t="shared" si="12"/>
        <v>206</v>
      </c>
      <c r="H305" s="274" t="s">
        <v>1034</v>
      </c>
    </row>
    <row r="306" spans="1:8" ht="14.25">
      <c r="A306" s="269" t="s">
        <v>1042</v>
      </c>
      <c r="B306" s="72">
        <f>VLOOKUP(F306,'[1]表二（旧）'!$F$5:$G$1311,2,FALSE)</f>
        <v>0</v>
      </c>
      <c r="C306" s="72"/>
      <c r="D306" s="72">
        <f t="shared" si="13"/>
        <v>0</v>
      </c>
      <c r="E306" s="273">
        <f t="shared" si="14"/>
      </c>
      <c r="F306" s="274">
        <v>2040603</v>
      </c>
      <c r="G306" s="51">
        <f t="shared" si="12"/>
        <v>0</v>
      </c>
      <c r="H306" s="274" t="s">
        <v>1042</v>
      </c>
    </row>
    <row r="307" spans="1:8" ht="14.25">
      <c r="A307" s="281" t="s">
        <v>1644</v>
      </c>
      <c r="B307" s="72">
        <f>VLOOKUP(F307,'[1]表二（旧）'!$F$5:$G$1311,2,FALSE)</f>
        <v>0</v>
      </c>
      <c r="C307" s="72">
        <v>53</v>
      </c>
      <c r="D307" s="72">
        <f t="shared" si="13"/>
        <v>53</v>
      </c>
      <c r="E307" s="273">
        <f t="shared" si="14"/>
      </c>
      <c r="F307" s="274">
        <v>2040604</v>
      </c>
      <c r="G307" s="51">
        <f t="shared" si="12"/>
        <v>53</v>
      </c>
      <c r="H307" s="274" t="s">
        <v>1644</v>
      </c>
    </row>
    <row r="308" spans="1:8" ht="14.25">
      <c r="A308" s="268" t="s">
        <v>1645</v>
      </c>
      <c r="B308" s="72">
        <f>VLOOKUP(F308,'[1]表二（旧）'!$F$5:$G$1311,2,FALSE)</f>
        <v>0</v>
      </c>
      <c r="C308" s="72">
        <v>7</v>
      </c>
      <c r="D308" s="72">
        <f t="shared" si="13"/>
        <v>7</v>
      </c>
      <c r="E308" s="273">
        <f t="shared" si="14"/>
      </c>
      <c r="F308" s="274">
        <v>2040605</v>
      </c>
      <c r="G308" s="51">
        <f t="shared" si="12"/>
        <v>7</v>
      </c>
      <c r="H308" s="274" t="s">
        <v>1645</v>
      </c>
    </row>
    <row r="309" spans="1:8" ht="14.25">
      <c r="A309" s="268" t="s">
        <v>1646</v>
      </c>
      <c r="B309" s="72">
        <f>VLOOKUP(F309,'[1]表二（旧）'!$F$5:$G$1311,2,FALSE)</f>
        <v>0</v>
      </c>
      <c r="C309" s="72">
        <v>5</v>
      </c>
      <c r="D309" s="72">
        <f t="shared" si="13"/>
        <v>5</v>
      </c>
      <c r="E309" s="273">
        <f t="shared" si="14"/>
      </c>
      <c r="F309" s="274">
        <v>2040606</v>
      </c>
      <c r="G309" s="51">
        <f t="shared" si="12"/>
        <v>5</v>
      </c>
      <c r="H309" s="274" t="s">
        <v>1646</v>
      </c>
    </row>
    <row r="310" spans="1:8" ht="14.25">
      <c r="A310" s="275" t="s">
        <v>1647</v>
      </c>
      <c r="B310" s="72">
        <f>VLOOKUP(F310,'[1]表二（旧）'!$F$5:$G$1311,2,FALSE)</f>
        <v>127</v>
      </c>
      <c r="C310" s="72">
        <v>53</v>
      </c>
      <c r="D310" s="72">
        <f t="shared" si="13"/>
        <v>-74</v>
      </c>
      <c r="E310" s="273">
        <f t="shared" si="14"/>
        <v>-58.3</v>
      </c>
      <c r="F310" s="274">
        <v>2040607</v>
      </c>
      <c r="G310" s="51">
        <f t="shared" si="12"/>
        <v>53</v>
      </c>
      <c r="H310" s="274" t="s">
        <v>1647</v>
      </c>
    </row>
    <row r="311" spans="1:8" ht="14.25">
      <c r="A311" s="280" t="s">
        <v>1648</v>
      </c>
      <c r="B311" s="72">
        <f>VLOOKUP(F311,'[1]表二（旧）'!$F$5:$G$1311,2,FALSE)</f>
        <v>0</v>
      </c>
      <c r="C311" s="72"/>
      <c r="D311" s="72">
        <f t="shared" si="13"/>
        <v>0</v>
      </c>
      <c r="E311" s="273">
        <f t="shared" si="14"/>
      </c>
      <c r="F311" s="274">
        <v>2040608</v>
      </c>
      <c r="G311" s="51">
        <f t="shared" si="12"/>
        <v>0</v>
      </c>
      <c r="H311" s="274" t="s">
        <v>1649</v>
      </c>
    </row>
    <row r="312" spans="1:8" ht="14.25">
      <c r="A312" s="269" t="s">
        <v>1650</v>
      </c>
      <c r="B312" s="72">
        <f>VLOOKUP(F312,'[1]表二（旧）'!$F$5:$G$1311,2,FALSE)</f>
        <v>0</v>
      </c>
      <c r="C312" s="72"/>
      <c r="D312" s="72">
        <f t="shared" si="13"/>
        <v>0</v>
      </c>
      <c r="E312" s="273">
        <f t="shared" si="14"/>
      </c>
      <c r="F312" s="274">
        <v>2040609</v>
      </c>
      <c r="G312" s="51">
        <f t="shared" si="12"/>
        <v>0</v>
      </c>
      <c r="H312" s="274" t="s">
        <v>1650</v>
      </c>
    </row>
    <row r="313" spans="1:8" ht="14.25">
      <c r="A313" s="269" t="s">
        <v>1651</v>
      </c>
      <c r="B313" s="72">
        <f>VLOOKUP(F313,'[1]表二（旧）'!$F$5:$G$1311,2,FALSE)</f>
        <v>71</v>
      </c>
      <c r="C313" s="72">
        <v>131</v>
      </c>
      <c r="D313" s="72">
        <f t="shared" si="13"/>
        <v>60</v>
      </c>
      <c r="E313" s="273">
        <f t="shared" si="14"/>
        <v>84.5</v>
      </c>
      <c r="F313" s="274">
        <v>2040610</v>
      </c>
      <c r="G313" s="51">
        <f t="shared" si="12"/>
        <v>131</v>
      </c>
      <c r="H313" s="274" t="s">
        <v>1651</v>
      </c>
    </row>
    <row r="314" spans="1:8" ht="14.25">
      <c r="A314" s="269" t="s">
        <v>1652</v>
      </c>
      <c r="B314" s="72">
        <f>VLOOKUP(F314,'[1]表二（旧）'!$F$5:$G$1311,2,FALSE)</f>
        <v>0</v>
      </c>
      <c r="C314" s="72"/>
      <c r="D314" s="72">
        <f t="shared" si="13"/>
        <v>0</v>
      </c>
      <c r="E314" s="273">
        <f t="shared" si="14"/>
      </c>
      <c r="F314" s="274">
        <v>2040611</v>
      </c>
      <c r="G314" s="51">
        <f t="shared" si="12"/>
        <v>0</v>
      </c>
      <c r="H314" s="274" t="s">
        <v>1652</v>
      </c>
    </row>
    <row r="315" spans="1:8" ht="14.25">
      <c r="A315" s="280" t="s">
        <v>1653</v>
      </c>
      <c r="B315" s="72">
        <f>'[1]表二（旧）'!B34</f>
        <v>0</v>
      </c>
      <c r="C315" s="72"/>
      <c r="D315" s="72">
        <f t="shared" si="13"/>
        <v>0</v>
      </c>
      <c r="E315" s="273">
        <f t="shared" si="14"/>
      </c>
      <c r="F315" s="274">
        <v>2040612</v>
      </c>
      <c r="G315" s="51">
        <f t="shared" si="12"/>
        <v>0</v>
      </c>
      <c r="H315" s="274" t="s">
        <v>1654</v>
      </c>
    </row>
    <row r="316" spans="1:8" ht="14.25">
      <c r="A316" s="280" t="s">
        <v>1589</v>
      </c>
      <c r="B316" s="72"/>
      <c r="C316" s="72"/>
      <c r="D316" s="72">
        <f t="shared" si="13"/>
        <v>0</v>
      </c>
      <c r="E316" s="273">
        <f t="shared" si="14"/>
      </c>
      <c r="F316" s="274">
        <v>2040613</v>
      </c>
      <c r="G316" s="51">
        <f t="shared" si="12"/>
        <v>0</v>
      </c>
      <c r="H316" s="274" t="s">
        <v>1480</v>
      </c>
    </row>
    <row r="317" spans="1:8" ht="14.25">
      <c r="A317" s="269" t="s">
        <v>1446</v>
      </c>
      <c r="B317" s="72">
        <f>VLOOKUP(F317,'[1]表二（旧）'!$F$5:$G$1311,2,FALSE)</f>
        <v>0</v>
      </c>
      <c r="C317" s="72"/>
      <c r="D317" s="72">
        <f t="shared" si="13"/>
        <v>0</v>
      </c>
      <c r="E317" s="273">
        <f t="shared" si="14"/>
      </c>
      <c r="F317" s="274">
        <v>2040650</v>
      </c>
      <c r="G317" s="51">
        <f t="shared" si="12"/>
        <v>0</v>
      </c>
      <c r="H317" s="274" t="s">
        <v>1446</v>
      </c>
    </row>
    <row r="318" spans="1:8" ht="14.25">
      <c r="A318" s="268" t="s">
        <v>1655</v>
      </c>
      <c r="B318" s="72">
        <f>VLOOKUP(F318,'[1]表二（旧）'!$F$5:$G$1311,2,FALSE)</f>
        <v>2</v>
      </c>
      <c r="C318" s="72">
        <v>3</v>
      </c>
      <c r="D318" s="72">
        <f t="shared" si="13"/>
        <v>1</v>
      </c>
      <c r="E318" s="273">
        <f t="shared" si="14"/>
        <v>50</v>
      </c>
      <c r="F318" s="274">
        <v>2040699</v>
      </c>
      <c r="G318" s="51">
        <f t="shared" si="12"/>
        <v>3</v>
      </c>
      <c r="H318" s="274" t="s">
        <v>1655</v>
      </c>
    </row>
    <row r="319" spans="1:8" ht="14.25">
      <c r="A319" s="275" t="s">
        <v>1656</v>
      </c>
      <c r="B319" s="72">
        <f>SUM(B320:B327)</f>
        <v>0</v>
      </c>
      <c r="C319" s="72">
        <f>SUM(C320:C327)</f>
        <v>0</v>
      </c>
      <c r="D319" s="72">
        <f t="shared" si="13"/>
        <v>0</v>
      </c>
      <c r="E319" s="273">
        <f t="shared" si="14"/>
      </c>
      <c r="F319" s="274">
        <v>20407</v>
      </c>
      <c r="G319" s="51">
        <f t="shared" si="12"/>
        <v>0</v>
      </c>
      <c r="H319" s="274" t="s">
        <v>1656</v>
      </c>
    </row>
    <row r="320" spans="1:8" ht="14.25">
      <c r="A320" s="268" t="s">
        <v>1041</v>
      </c>
      <c r="B320" s="72">
        <f>VLOOKUP(F320,'[1]表二（旧）'!$F$5:$G$1311,2,FALSE)</f>
        <v>0</v>
      </c>
      <c r="C320" s="72"/>
      <c r="D320" s="72">
        <f t="shared" si="13"/>
        <v>0</v>
      </c>
      <c r="E320" s="273">
        <f t="shared" si="14"/>
      </c>
      <c r="F320" s="274">
        <v>2040701</v>
      </c>
      <c r="G320" s="51">
        <f t="shared" si="12"/>
        <v>0</v>
      </c>
      <c r="H320" s="274" t="s">
        <v>1041</v>
      </c>
    </row>
    <row r="321" spans="1:8" ht="14.25">
      <c r="A321" s="269" t="s">
        <v>1034</v>
      </c>
      <c r="B321" s="72">
        <f>VLOOKUP(F321,'[1]表二（旧）'!$F$5:$G$1311,2,FALSE)</f>
        <v>0</v>
      </c>
      <c r="C321" s="72"/>
      <c r="D321" s="72">
        <f t="shared" si="13"/>
        <v>0</v>
      </c>
      <c r="E321" s="273">
        <f t="shared" si="14"/>
      </c>
      <c r="F321" s="274">
        <v>2040702</v>
      </c>
      <c r="G321" s="51">
        <f t="shared" si="12"/>
        <v>0</v>
      </c>
      <c r="H321" s="274" t="s">
        <v>1034</v>
      </c>
    </row>
    <row r="322" spans="1:8" ht="14.25">
      <c r="A322" s="269" t="s">
        <v>1042</v>
      </c>
      <c r="B322" s="72">
        <f>VLOOKUP(F322,'[1]表二（旧）'!$F$5:$G$1311,2,FALSE)</f>
        <v>0</v>
      </c>
      <c r="C322" s="72"/>
      <c r="D322" s="72">
        <f t="shared" si="13"/>
        <v>0</v>
      </c>
      <c r="E322" s="273">
        <f t="shared" si="14"/>
      </c>
      <c r="F322" s="274">
        <v>2040703</v>
      </c>
      <c r="G322" s="51">
        <f t="shared" si="12"/>
        <v>0</v>
      </c>
      <c r="H322" s="274" t="s">
        <v>1042</v>
      </c>
    </row>
    <row r="323" spans="1:8" ht="14.25">
      <c r="A323" s="269" t="s">
        <v>1657</v>
      </c>
      <c r="B323" s="72">
        <f>VLOOKUP(F323,'[1]表二（旧）'!$F$5:$G$1311,2,FALSE)</f>
        <v>0</v>
      </c>
      <c r="C323" s="72"/>
      <c r="D323" s="72">
        <f t="shared" si="13"/>
        <v>0</v>
      </c>
      <c r="E323" s="273">
        <f t="shared" si="14"/>
      </c>
      <c r="F323" s="274">
        <v>2040704</v>
      </c>
      <c r="G323" s="51">
        <f t="shared" si="12"/>
        <v>0</v>
      </c>
      <c r="H323" s="274" t="s">
        <v>1657</v>
      </c>
    </row>
    <row r="324" spans="1:8" ht="14.25">
      <c r="A324" s="65" t="s">
        <v>1658</v>
      </c>
      <c r="B324" s="72">
        <f>VLOOKUP(F324,'[1]表二（旧）'!$F$5:$G$1311,2,FALSE)</f>
        <v>0</v>
      </c>
      <c r="C324" s="72"/>
      <c r="D324" s="72">
        <f t="shared" si="13"/>
        <v>0</v>
      </c>
      <c r="E324" s="273">
        <f t="shared" si="14"/>
      </c>
      <c r="F324" s="274">
        <v>2040705</v>
      </c>
      <c r="G324" s="51">
        <f aca="true" t="shared" si="15" ref="G324:G387">SUM(C324)</f>
        <v>0</v>
      </c>
      <c r="H324" s="274" t="s">
        <v>1658</v>
      </c>
    </row>
    <row r="325" spans="1:8" ht="14.25">
      <c r="A325" s="268" t="s">
        <v>1659</v>
      </c>
      <c r="B325" s="72">
        <f>VLOOKUP(F325,'[1]表二（旧）'!$F$5:$G$1311,2,FALSE)</f>
        <v>0</v>
      </c>
      <c r="C325" s="72"/>
      <c r="D325" s="72">
        <f aca="true" t="shared" si="16" ref="D325:D388">C325-B325</f>
        <v>0</v>
      </c>
      <c r="E325" s="273">
        <f aca="true" t="shared" si="17" ref="E325:E388">IF(B325=0,"",ROUND(D325/B325*100,1))</f>
      </c>
      <c r="F325" s="274">
        <v>2040706</v>
      </c>
      <c r="G325" s="51">
        <f t="shared" si="15"/>
        <v>0</v>
      </c>
      <c r="H325" s="274" t="s">
        <v>1659</v>
      </c>
    </row>
    <row r="326" spans="1:8" ht="14.25">
      <c r="A326" s="268" t="s">
        <v>1446</v>
      </c>
      <c r="B326" s="72">
        <f>VLOOKUP(F326,'[1]表二（旧）'!$F$5:$G$1311,2,FALSE)</f>
        <v>0</v>
      </c>
      <c r="C326" s="72"/>
      <c r="D326" s="72">
        <f t="shared" si="16"/>
        <v>0</v>
      </c>
      <c r="E326" s="273">
        <f t="shared" si="17"/>
      </c>
      <c r="F326" s="274">
        <v>2040750</v>
      </c>
      <c r="G326" s="51">
        <f t="shared" si="15"/>
        <v>0</v>
      </c>
      <c r="H326" s="274" t="s">
        <v>1446</v>
      </c>
    </row>
    <row r="327" spans="1:8" ht="14.25">
      <c r="A327" s="268" t="s">
        <v>1660</v>
      </c>
      <c r="B327" s="72">
        <f>VLOOKUP(F327,'[1]表二（旧）'!$F$5:$G$1311,2,FALSE)</f>
        <v>0</v>
      </c>
      <c r="C327" s="72"/>
      <c r="D327" s="72">
        <f t="shared" si="16"/>
        <v>0</v>
      </c>
      <c r="E327" s="273">
        <f t="shared" si="17"/>
      </c>
      <c r="F327" s="274">
        <v>2040799</v>
      </c>
      <c r="G327" s="51">
        <f t="shared" si="15"/>
        <v>0</v>
      </c>
      <c r="H327" s="274" t="s">
        <v>1660</v>
      </c>
    </row>
    <row r="328" spans="1:8" ht="14.25">
      <c r="A328" s="269" t="s">
        <v>1661</v>
      </c>
      <c r="B328" s="72">
        <f>SUM(B329:B337)</f>
        <v>0</v>
      </c>
      <c r="C328" s="72">
        <f>SUM(C329:C337)</f>
        <v>0</v>
      </c>
      <c r="D328" s="72">
        <f t="shared" si="16"/>
        <v>0</v>
      </c>
      <c r="E328" s="273">
        <f t="shared" si="17"/>
      </c>
      <c r="F328" s="274">
        <v>20408</v>
      </c>
      <c r="G328" s="51">
        <f t="shared" si="15"/>
        <v>0</v>
      </c>
      <c r="H328" s="274" t="s">
        <v>1661</v>
      </c>
    </row>
    <row r="329" spans="1:8" ht="14.25">
      <c r="A329" s="269" t="s">
        <v>1041</v>
      </c>
      <c r="B329" s="72">
        <f>VLOOKUP(F329,'[1]表二（旧）'!$F$5:$G$1311,2,FALSE)</f>
        <v>0</v>
      </c>
      <c r="C329" s="72"/>
      <c r="D329" s="72">
        <f t="shared" si="16"/>
        <v>0</v>
      </c>
      <c r="E329" s="273">
        <f t="shared" si="17"/>
      </c>
      <c r="F329" s="274">
        <v>2040801</v>
      </c>
      <c r="G329" s="51">
        <f t="shared" si="15"/>
        <v>0</v>
      </c>
      <c r="H329" s="274" t="s">
        <v>1041</v>
      </c>
    </row>
    <row r="330" spans="1:8" ht="14.25">
      <c r="A330" s="269" t="s">
        <v>1034</v>
      </c>
      <c r="B330" s="72">
        <f>VLOOKUP(F330,'[1]表二（旧）'!$F$5:$G$1311,2,FALSE)</f>
        <v>0</v>
      </c>
      <c r="C330" s="72"/>
      <c r="D330" s="72">
        <f t="shared" si="16"/>
        <v>0</v>
      </c>
      <c r="E330" s="273">
        <f t="shared" si="17"/>
      </c>
      <c r="F330" s="274">
        <v>2040802</v>
      </c>
      <c r="G330" s="51">
        <f t="shared" si="15"/>
        <v>0</v>
      </c>
      <c r="H330" s="274" t="s">
        <v>1034</v>
      </c>
    </row>
    <row r="331" spans="1:8" ht="14.25">
      <c r="A331" s="268" t="s">
        <v>1042</v>
      </c>
      <c r="B331" s="72">
        <f>VLOOKUP(F331,'[1]表二（旧）'!$F$5:$G$1311,2,FALSE)</f>
        <v>0</v>
      </c>
      <c r="C331" s="72"/>
      <c r="D331" s="72">
        <f t="shared" si="16"/>
        <v>0</v>
      </c>
      <c r="E331" s="273">
        <f t="shared" si="17"/>
      </c>
      <c r="F331" s="274">
        <v>2040803</v>
      </c>
      <c r="G331" s="51">
        <f t="shared" si="15"/>
        <v>0</v>
      </c>
      <c r="H331" s="274" t="s">
        <v>1042</v>
      </c>
    </row>
    <row r="332" spans="1:8" ht="14.25">
      <c r="A332" s="268" t="s">
        <v>1662</v>
      </c>
      <c r="B332" s="72">
        <f>VLOOKUP(F332,'[1]表二（旧）'!$F$5:$G$1311,2,FALSE)</f>
        <v>0</v>
      </c>
      <c r="C332" s="72"/>
      <c r="D332" s="72">
        <f t="shared" si="16"/>
        <v>0</v>
      </c>
      <c r="E332" s="273">
        <f t="shared" si="17"/>
      </c>
      <c r="F332" s="274">
        <v>2040804</v>
      </c>
      <c r="G332" s="51">
        <f t="shared" si="15"/>
        <v>0</v>
      </c>
      <c r="H332" s="274" t="s">
        <v>1662</v>
      </c>
    </row>
    <row r="333" spans="1:8" ht="14.25">
      <c r="A333" s="268" t="s">
        <v>1663</v>
      </c>
      <c r="B333" s="72">
        <f>VLOOKUP(F333,'[1]表二（旧）'!$F$5:$G$1311,2,FALSE)</f>
        <v>0</v>
      </c>
      <c r="C333" s="72"/>
      <c r="D333" s="72">
        <f t="shared" si="16"/>
        <v>0</v>
      </c>
      <c r="E333" s="273">
        <f t="shared" si="17"/>
      </c>
      <c r="F333" s="274">
        <v>2040805</v>
      </c>
      <c r="G333" s="51">
        <f t="shared" si="15"/>
        <v>0</v>
      </c>
      <c r="H333" s="274" t="s">
        <v>1663</v>
      </c>
    </row>
    <row r="334" spans="1:8" ht="14.25">
      <c r="A334" s="269" t="s">
        <v>1664</v>
      </c>
      <c r="B334" s="72">
        <f>VLOOKUP(F334,'[1]表二（旧）'!$F$5:$G$1311,2,FALSE)</f>
        <v>0</v>
      </c>
      <c r="C334" s="72"/>
      <c r="D334" s="72">
        <f t="shared" si="16"/>
        <v>0</v>
      </c>
      <c r="E334" s="273">
        <f t="shared" si="17"/>
      </c>
      <c r="F334" s="274">
        <v>2040806</v>
      </c>
      <c r="G334" s="51">
        <f t="shared" si="15"/>
        <v>0</v>
      </c>
      <c r="H334" s="274" t="s">
        <v>1664</v>
      </c>
    </row>
    <row r="335" spans="1:8" ht="14.25">
      <c r="A335" s="280" t="s">
        <v>1589</v>
      </c>
      <c r="B335" s="72"/>
      <c r="C335" s="72"/>
      <c r="D335" s="72">
        <f t="shared" si="16"/>
        <v>0</v>
      </c>
      <c r="E335" s="273">
        <f t="shared" si="17"/>
      </c>
      <c r="F335" s="274">
        <v>2040807</v>
      </c>
      <c r="G335" s="51">
        <f t="shared" si="15"/>
        <v>0</v>
      </c>
      <c r="H335" s="274" t="s">
        <v>1480</v>
      </c>
    </row>
    <row r="336" spans="1:8" ht="14.25">
      <c r="A336" s="269" t="s">
        <v>1446</v>
      </c>
      <c r="B336" s="72">
        <f>VLOOKUP(F336,'[1]表二（旧）'!$F$5:$G$1311,2,FALSE)</f>
        <v>0</v>
      </c>
      <c r="C336" s="72"/>
      <c r="D336" s="72">
        <f t="shared" si="16"/>
        <v>0</v>
      </c>
      <c r="E336" s="273">
        <f t="shared" si="17"/>
      </c>
      <c r="F336" s="274">
        <v>2040850</v>
      </c>
      <c r="G336" s="51">
        <f t="shared" si="15"/>
        <v>0</v>
      </c>
      <c r="H336" s="274" t="s">
        <v>1446</v>
      </c>
    </row>
    <row r="337" spans="1:8" ht="14.25">
      <c r="A337" s="269" t="s">
        <v>1665</v>
      </c>
      <c r="B337" s="72">
        <f>VLOOKUP(F337,'[1]表二（旧）'!$F$5:$G$1311,2,FALSE)</f>
        <v>0</v>
      </c>
      <c r="C337" s="72"/>
      <c r="D337" s="72">
        <f t="shared" si="16"/>
        <v>0</v>
      </c>
      <c r="E337" s="273">
        <f t="shared" si="17"/>
      </c>
      <c r="F337" s="274">
        <v>2040899</v>
      </c>
      <c r="G337" s="51">
        <f t="shared" si="15"/>
        <v>0</v>
      </c>
      <c r="H337" s="274" t="s">
        <v>1665</v>
      </c>
    </row>
    <row r="338" spans="1:8" ht="14.25">
      <c r="A338" s="65" t="s">
        <v>1666</v>
      </c>
      <c r="B338" s="72">
        <f>SUM(B339:B345)</f>
        <v>0</v>
      </c>
      <c r="C338" s="72">
        <f>SUM(C339:C345)</f>
        <v>0</v>
      </c>
      <c r="D338" s="72">
        <f t="shared" si="16"/>
        <v>0</v>
      </c>
      <c r="E338" s="273">
        <f t="shared" si="17"/>
      </c>
      <c r="F338" s="274">
        <v>20409</v>
      </c>
      <c r="G338" s="51">
        <f t="shared" si="15"/>
        <v>0</v>
      </c>
      <c r="H338" s="274" t="s">
        <v>1666</v>
      </c>
    </row>
    <row r="339" spans="1:8" ht="14.25">
      <c r="A339" s="268" t="s">
        <v>1041</v>
      </c>
      <c r="B339" s="72">
        <f>VLOOKUP(F339,'[1]表二（旧）'!$F$5:$G$1311,2,FALSE)</f>
        <v>0</v>
      </c>
      <c r="C339" s="72"/>
      <c r="D339" s="72">
        <f t="shared" si="16"/>
        <v>0</v>
      </c>
      <c r="E339" s="273">
        <f t="shared" si="17"/>
      </c>
      <c r="F339" s="274">
        <v>2040901</v>
      </c>
      <c r="G339" s="51">
        <f t="shared" si="15"/>
        <v>0</v>
      </c>
      <c r="H339" s="274" t="s">
        <v>1041</v>
      </c>
    </row>
    <row r="340" spans="1:8" ht="14.25">
      <c r="A340" s="268" t="s">
        <v>1034</v>
      </c>
      <c r="B340" s="72">
        <f>VLOOKUP(F340,'[1]表二（旧）'!$F$5:$G$1311,2,FALSE)</f>
        <v>0</v>
      </c>
      <c r="C340" s="72"/>
      <c r="D340" s="72">
        <f t="shared" si="16"/>
        <v>0</v>
      </c>
      <c r="E340" s="273">
        <f t="shared" si="17"/>
      </c>
      <c r="F340" s="274">
        <v>2040902</v>
      </c>
      <c r="G340" s="51">
        <f t="shared" si="15"/>
        <v>0</v>
      </c>
      <c r="H340" s="274" t="s">
        <v>1034</v>
      </c>
    </row>
    <row r="341" spans="1:8" ht="14.25">
      <c r="A341" s="275" t="s">
        <v>1044</v>
      </c>
      <c r="B341" s="72">
        <f>VLOOKUP(F341,'[1]表二（旧）'!$F$5:$G$1311,2,FALSE)</f>
        <v>0</v>
      </c>
      <c r="C341" s="72"/>
      <c r="D341" s="72">
        <f t="shared" si="16"/>
        <v>0</v>
      </c>
      <c r="E341" s="273">
        <f t="shared" si="17"/>
      </c>
      <c r="F341" s="274">
        <v>2040903</v>
      </c>
      <c r="G341" s="51">
        <f t="shared" si="15"/>
        <v>0</v>
      </c>
      <c r="H341" s="274" t="s">
        <v>1042</v>
      </c>
    </row>
    <row r="342" spans="1:8" ht="14.25">
      <c r="A342" s="276" t="s">
        <v>1667</v>
      </c>
      <c r="B342" s="72">
        <f>VLOOKUP(F342,'[1]表二（旧）'!$F$5:$G$1311,2,FALSE)</f>
        <v>0</v>
      </c>
      <c r="C342" s="72"/>
      <c r="D342" s="72">
        <f t="shared" si="16"/>
        <v>0</v>
      </c>
      <c r="E342" s="273">
        <f t="shared" si="17"/>
      </c>
      <c r="F342" s="274">
        <v>2040904</v>
      </c>
      <c r="G342" s="51">
        <f t="shared" si="15"/>
        <v>0</v>
      </c>
      <c r="H342" s="274" t="s">
        <v>1667</v>
      </c>
    </row>
    <row r="343" spans="1:8" ht="14.25">
      <c r="A343" s="269" t="s">
        <v>1668</v>
      </c>
      <c r="B343" s="72">
        <f>VLOOKUP(F343,'[1]表二（旧）'!$F$5:$G$1311,2,FALSE)</f>
        <v>0</v>
      </c>
      <c r="C343" s="72"/>
      <c r="D343" s="72">
        <f t="shared" si="16"/>
        <v>0</v>
      </c>
      <c r="E343" s="273">
        <f t="shared" si="17"/>
      </c>
      <c r="F343" s="274">
        <v>2040905</v>
      </c>
      <c r="G343" s="51">
        <f t="shared" si="15"/>
        <v>0</v>
      </c>
      <c r="H343" s="274" t="s">
        <v>1668</v>
      </c>
    </row>
    <row r="344" spans="1:8" ht="14.25">
      <c r="A344" s="269" t="s">
        <v>1446</v>
      </c>
      <c r="B344" s="72">
        <f>VLOOKUP(F344,'[1]表二（旧）'!$F$5:$G$1311,2,FALSE)</f>
        <v>0</v>
      </c>
      <c r="C344" s="72"/>
      <c r="D344" s="72">
        <f t="shared" si="16"/>
        <v>0</v>
      </c>
      <c r="E344" s="273">
        <f t="shared" si="17"/>
      </c>
      <c r="F344" s="274">
        <v>2040950</v>
      </c>
      <c r="G344" s="51">
        <f t="shared" si="15"/>
        <v>0</v>
      </c>
      <c r="H344" s="274" t="s">
        <v>1446</v>
      </c>
    </row>
    <row r="345" spans="1:8" ht="14.25">
      <c r="A345" s="268" t="s">
        <v>1669</v>
      </c>
      <c r="B345" s="72">
        <f>VLOOKUP(F345,'[1]表二（旧）'!$F$5:$G$1311,2,FALSE)</f>
        <v>0</v>
      </c>
      <c r="C345" s="72"/>
      <c r="D345" s="72">
        <f t="shared" si="16"/>
        <v>0</v>
      </c>
      <c r="E345" s="273">
        <f t="shared" si="17"/>
      </c>
      <c r="F345" s="274">
        <v>2040999</v>
      </c>
      <c r="G345" s="51">
        <f t="shared" si="15"/>
        <v>0</v>
      </c>
      <c r="H345" s="274" t="s">
        <v>1669</v>
      </c>
    </row>
    <row r="346" spans="1:8" ht="14.25">
      <c r="A346" s="268" t="s">
        <v>1670</v>
      </c>
      <c r="B346" s="72">
        <f>SUM(B347:B351)</f>
        <v>0</v>
      </c>
      <c r="C346" s="72">
        <f>SUM(C347:C351)</f>
        <v>0</v>
      </c>
      <c r="D346" s="72">
        <f t="shared" si="16"/>
        <v>0</v>
      </c>
      <c r="E346" s="273">
        <f t="shared" si="17"/>
      </c>
      <c r="F346" s="274">
        <v>20410</v>
      </c>
      <c r="G346" s="51">
        <f t="shared" si="15"/>
        <v>0</v>
      </c>
      <c r="H346" s="274" t="s">
        <v>1670</v>
      </c>
    </row>
    <row r="347" spans="1:8" ht="14.25">
      <c r="A347" s="268" t="s">
        <v>1041</v>
      </c>
      <c r="B347" s="72">
        <f>VLOOKUP(F347,'[1]表二（旧）'!$F$5:$G$1311,2,FALSE)</f>
        <v>0</v>
      </c>
      <c r="C347" s="72"/>
      <c r="D347" s="72">
        <f t="shared" si="16"/>
        <v>0</v>
      </c>
      <c r="E347" s="273">
        <f t="shared" si="17"/>
      </c>
      <c r="F347" s="274">
        <v>2041001</v>
      </c>
      <c r="G347" s="51">
        <f t="shared" si="15"/>
        <v>0</v>
      </c>
      <c r="H347" s="274" t="s">
        <v>1041</v>
      </c>
    </row>
    <row r="348" spans="1:8" ht="14.25">
      <c r="A348" s="269" t="s">
        <v>1034</v>
      </c>
      <c r="B348" s="72">
        <f>VLOOKUP(F348,'[1]表二（旧）'!$F$5:$G$1311,2,FALSE)</f>
        <v>0</v>
      </c>
      <c r="C348" s="72"/>
      <c r="D348" s="72">
        <f t="shared" si="16"/>
        <v>0</v>
      </c>
      <c r="E348" s="273">
        <f t="shared" si="17"/>
      </c>
      <c r="F348" s="274">
        <v>2041002</v>
      </c>
      <c r="G348" s="51">
        <f t="shared" si="15"/>
        <v>0</v>
      </c>
      <c r="H348" s="274" t="s">
        <v>1034</v>
      </c>
    </row>
    <row r="349" spans="1:8" ht="14.25">
      <c r="A349" s="277" t="s">
        <v>1589</v>
      </c>
      <c r="B349" s="72">
        <f>VLOOKUP(F349,'[1]表二（旧）'!$F$5:$G$1311,2,FALSE)</f>
        <v>0</v>
      </c>
      <c r="C349" s="72"/>
      <c r="D349" s="72">
        <f t="shared" si="16"/>
        <v>0</v>
      </c>
      <c r="E349" s="273">
        <f t="shared" si="17"/>
      </c>
      <c r="F349" s="274">
        <v>2041006</v>
      </c>
      <c r="G349" s="51">
        <f t="shared" si="15"/>
        <v>0</v>
      </c>
      <c r="H349" s="274" t="s">
        <v>1480</v>
      </c>
    </row>
    <row r="350" spans="1:8" ht="14.25">
      <c r="A350" s="280" t="s">
        <v>1671</v>
      </c>
      <c r="B350" s="72"/>
      <c r="C350" s="72"/>
      <c r="D350" s="72">
        <f t="shared" si="16"/>
        <v>0</v>
      </c>
      <c r="E350" s="273">
        <f t="shared" si="17"/>
      </c>
      <c r="F350" s="274">
        <v>2041007</v>
      </c>
      <c r="G350" s="51">
        <f t="shared" si="15"/>
        <v>0</v>
      </c>
      <c r="H350" s="274" t="s">
        <v>1672</v>
      </c>
    </row>
    <row r="351" spans="1:8" ht="14.25">
      <c r="A351" s="268" t="s">
        <v>1673</v>
      </c>
      <c r="B351" s="72">
        <f>VLOOKUP(F351,'[1]表二（旧）'!$F$5:$G$1311,2,FALSE)</f>
        <v>0</v>
      </c>
      <c r="C351" s="72"/>
      <c r="D351" s="72">
        <f t="shared" si="16"/>
        <v>0</v>
      </c>
      <c r="E351" s="273">
        <f t="shared" si="17"/>
      </c>
      <c r="F351" s="274">
        <v>2041099</v>
      </c>
      <c r="G351" s="51">
        <f t="shared" si="15"/>
        <v>0</v>
      </c>
      <c r="H351" s="274" t="s">
        <v>1673</v>
      </c>
    </row>
    <row r="352" spans="1:8" ht="14.25">
      <c r="A352" s="268" t="s">
        <v>1078</v>
      </c>
      <c r="B352" s="72">
        <f>SUM(B353)</f>
        <v>0</v>
      </c>
      <c r="C352" s="72">
        <f>SUM(C353)</f>
        <v>0</v>
      </c>
      <c r="D352" s="72">
        <f t="shared" si="16"/>
        <v>0</v>
      </c>
      <c r="E352" s="273">
        <f t="shared" si="17"/>
      </c>
      <c r="F352" s="274">
        <v>20499</v>
      </c>
      <c r="G352" s="51">
        <f t="shared" si="15"/>
        <v>0</v>
      </c>
      <c r="H352" s="274" t="s">
        <v>1674</v>
      </c>
    </row>
    <row r="353" spans="1:8" ht="14.25">
      <c r="A353" s="268" t="s">
        <v>1675</v>
      </c>
      <c r="B353" s="72">
        <f>SUM('[1]表二（旧）'!B391)</f>
        <v>0</v>
      </c>
      <c r="C353" s="72"/>
      <c r="D353" s="72">
        <f t="shared" si="16"/>
        <v>0</v>
      </c>
      <c r="E353" s="273">
        <f t="shared" si="17"/>
      </c>
      <c r="F353" s="274">
        <v>2049901</v>
      </c>
      <c r="G353" s="51">
        <f t="shared" si="15"/>
        <v>0</v>
      </c>
      <c r="H353" s="274" t="s">
        <v>1676</v>
      </c>
    </row>
    <row r="354" spans="1:8" ht="14.25">
      <c r="A354" s="65" t="s">
        <v>448</v>
      </c>
      <c r="B354" s="72">
        <f>SUM(B355,B360,B369,B376,B382,B386,B390,B394,B400,B407,)</f>
        <v>76521</v>
      </c>
      <c r="C354" s="72">
        <f>SUM(C355,C360,C369,C376,C382,C386,C390,C394,C400,C407,)</f>
        <v>100987</v>
      </c>
      <c r="D354" s="72">
        <f t="shared" si="16"/>
        <v>24466</v>
      </c>
      <c r="E354" s="273">
        <f t="shared" si="17"/>
        <v>32</v>
      </c>
      <c r="F354" s="274">
        <v>205</v>
      </c>
      <c r="G354" s="51">
        <f t="shared" si="15"/>
        <v>100987</v>
      </c>
      <c r="H354" s="274" t="s">
        <v>448</v>
      </c>
    </row>
    <row r="355" spans="1:8" ht="14.25">
      <c r="A355" s="269" t="s">
        <v>1677</v>
      </c>
      <c r="B355" s="72">
        <f>SUM(B356:B359)</f>
        <v>955</v>
      </c>
      <c r="C355" s="72">
        <f>SUM(C356:C359)</f>
        <v>2112</v>
      </c>
      <c r="D355" s="72">
        <f t="shared" si="16"/>
        <v>1157</v>
      </c>
      <c r="E355" s="273">
        <f t="shared" si="17"/>
        <v>121.2</v>
      </c>
      <c r="F355" s="274">
        <v>20501</v>
      </c>
      <c r="G355" s="51">
        <f t="shared" si="15"/>
        <v>2112</v>
      </c>
      <c r="H355" s="274" t="s">
        <v>1677</v>
      </c>
    </row>
    <row r="356" spans="1:8" ht="14.25">
      <c r="A356" s="268" t="s">
        <v>1041</v>
      </c>
      <c r="B356" s="72">
        <f>VLOOKUP(F356,'[1]表二（旧）'!$F$5:$G$1311,2,FALSE)</f>
        <v>681</v>
      </c>
      <c r="C356" s="72">
        <v>694</v>
      </c>
      <c r="D356" s="72">
        <f t="shared" si="16"/>
        <v>13</v>
      </c>
      <c r="E356" s="273">
        <f t="shared" si="17"/>
        <v>1.9</v>
      </c>
      <c r="F356" s="274">
        <v>2050101</v>
      </c>
      <c r="G356" s="51">
        <f t="shared" si="15"/>
        <v>694</v>
      </c>
      <c r="H356" s="274" t="s">
        <v>1041</v>
      </c>
    </row>
    <row r="357" spans="1:8" ht="14.25">
      <c r="A357" s="268" t="s">
        <v>1034</v>
      </c>
      <c r="B357" s="72">
        <f>VLOOKUP(F357,'[1]表二（旧）'!$F$5:$G$1311,2,FALSE)</f>
        <v>274</v>
      </c>
      <c r="C357" s="72">
        <v>586</v>
      </c>
      <c r="D357" s="72">
        <f t="shared" si="16"/>
        <v>312</v>
      </c>
      <c r="E357" s="273">
        <f t="shared" si="17"/>
        <v>113.9</v>
      </c>
      <c r="F357" s="274">
        <v>2050102</v>
      </c>
      <c r="G357" s="51">
        <f t="shared" si="15"/>
        <v>586</v>
      </c>
      <c r="H357" s="274" t="s">
        <v>1034</v>
      </c>
    </row>
    <row r="358" spans="1:8" ht="14.25">
      <c r="A358" s="268" t="s">
        <v>1042</v>
      </c>
      <c r="B358" s="72">
        <f>VLOOKUP(F358,'[1]表二（旧）'!$F$5:$G$1311,2,FALSE)</f>
        <v>0</v>
      </c>
      <c r="C358" s="72"/>
      <c r="D358" s="72">
        <f t="shared" si="16"/>
        <v>0</v>
      </c>
      <c r="E358" s="273">
        <f t="shared" si="17"/>
      </c>
      <c r="F358" s="274">
        <v>2050103</v>
      </c>
      <c r="G358" s="51">
        <f t="shared" si="15"/>
        <v>0</v>
      </c>
      <c r="H358" s="274" t="s">
        <v>1042</v>
      </c>
    </row>
    <row r="359" spans="1:8" ht="14.25">
      <c r="A359" s="276" t="s">
        <v>1678</v>
      </c>
      <c r="B359" s="72">
        <f>VLOOKUP(F359,'[1]表二（旧）'!$F$5:$G$1311,2,FALSE)</f>
        <v>0</v>
      </c>
      <c r="C359" s="72">
        <v>832</v>
      </c>
      <c r="D359" s="72">
        <f t="shared" si="16"/>
        <v>832</v>
      </c>
      <c r="E359" s="273">
        <f t="shared" si="17"/>
      </c>
      <c r="F359" s="274">
        <v>2050199</v>
      </c>
      <c r="G359" s="51">
        <f t="shared" si="15"/>
        <v>832</v>
      </c>
      <c r="H359" s="274" t="s">
        <v>1678</v>
      </c>
    </row>
    <row r="360" spans="1:8" ht="14.25">
      <c r="A360" s="268" t="s">
        <v>1405</v>
      </c>
      <c r="B360" s="72">
        <f>SUM(B361:B368)</f>
        <v>70647</v>
      </c>
      <c r="C360" s="72">
        <f>SUM(C361:C368)</f>
        <v>93334</v>
      </c>
      <c r="D360" s="72">
        <f t="shared" si="16"/>
        <v>22687</v>
      </c>
      <c r="E360" s="273">
        <f t="shared" si="17"/>
        <v>32.1</v>
      </c>
      <c r="F360" s="274">
        <v>20502</v>
      </c>
      <c r="G360" s="51">
        <f t="shared" si="15"/>
        <v>93334</v>
      </c>
      <c r="H360" s="274" t="s">
        <v>1405</v>
      </c>
    </row>
    <row r="361" spans="1:8" ht="14.25">
      <c r="A361" s="268" t="s">
        <v>1679</v>
      </c>
      <c r="B361" s="72">
        <f>VLOOKUP(F361,'[1]表二（旧）'!$F$5:$G$1311,2,FALSE)</f>
        <v>1185</v>
      </c>
      <c r="C361" s="72">
        <v>2511</v>
      </c>
      <c r="D361" s="72">
        <f t="shared" si="16"/>
        <v>1326</v>
      </c>
      <c r="E361" s="273">
        <f t="shared" si="17"/>
        <v>111.9</v>
      </c>
      <c r="F361" s="274">
        <v>2050201</v>
      </c>
      <c r="G361" s="51">
        <f t="shared" si="15"/>
        <v>2511</v>
      </c>
      <c r="H361" s="274" t="s">
        <v>1679</v>
      </c>
    </row>
    <row r="362" spans="1:8" ht="14.25">
      <c r="A362" s="268" t="s">
        <v>1680</v>
      </c>
      <c r="B362" s="72">
        <f>VLOOKUP(F362,'[1]表二（旧）'!$F$5:$G$1311,2,FALSE)</f>
        <v>46240</v>
      </c>
      <c r="C362" s="72">
        <v>67836</v>
      </c>
      <c r="D362" s="72">
        <f t="shared" si="16"/>
        <v>21596</v>
      </c>
      <c r="E362" s="273">
        <f t="shared" si="17"/>
        <v>46.7</v>
      </c>
      <c r="F362" s="274">
        <v>2050202</v>
      </c>
      <c r="G362" s="51">
        <f t="shared" si="15"/>
        <v>67836</v>
      </c>
      <c r="H362" s="274" t="s">
        <v>1680</v>
      </c>
    </row>
    <row r="363" spans="1:8" ht="14.25">
      <c r="A363" s="269" t="s">
        <v>1681</v>
      </c>
      <c r="B363" s="72">
        <f>VLOOKUP(F363,'[1]表二（旧）'!$F$5:$G$1311,2,FALSE)</f>
        <v>9480</v>
      </c>
      <c r="C363" s="72">
        <v>6136</v>
      </c>
      <c r="D363" s="72">
        <f t="shared" si="16"/>
        <v>-3344</v>
      </c>
      <c r="E363" s="273">
        <f t="shared" si="17"/>
        <v>-35.3</v>
      </c>
      <c r="F363" s="274">
        <v>2050203</v>
      </c>
      <c r="G363" s="51">
        <f t="shared" si="15"/>
        <v>6136</v>
      </c>
      <c r="H363" s="274" t="s">
        <v>1681</v>
      </c>
    </row>
    <row r="364" spans="1:8" ht="14.25">
      <c r="A364" s="269" t="s">
        <v>1682</v>
      </c>
      <c r="B364" s="72">
        <f>VLOOKUP(F364,'[1]表二（旧）'!$F$5:$G$1311,2,FALSE)</f>
        <v>13459</v>
      </c>
      <c r="C364" s="72">
        <v>14154</v>
      </c>
      <c r="D364" s="72">
        <f t="shared" si="16"/>
        <v>695</v>
      </c>
      <c r="E364" s="273">
        <f t="shared" si="17"/>
        <v>5.2</v>
      </c>
      <c r="F364" s="274">
        <v>2050204</v>
      </c>
      <c r="G364" s="51">
        <f t="shared" si="15"/>
        <v>14154</v>
      </c>
      <c r="H364" s="274" t="s">
        <v>1682</v>
      </c>
    </row>
    <row r="365" spans="1:8" ht="14.25">
      <c r="A365" s="269" t="s">
        <v>1683</v>
      </c>
      <c r="B365" s="72">
        <f>VLOOKUP(F365,'[1]表二（旧）'!$F$5:$G$1311,2,FALSE)</f>
        <v>3</v>
      </c>
      <c r="C365" s="72"/>
      <c r="D365" s="72">
        <f t="shared" si="16"/>
        <v>-3</v>
      </c>
      <c r="E365" s="273">
        <f t="shared" si="17"/>
        <v>-100</v>
      </c>
      <c r="F365" s="274">
        <v>2050205</v>
      </c>
      <c r="G365" s="51">
        <f t="shared" si="15"/>
        <v>0</v>
      </c>
      <c r="H365" s="274" t="s">
        <v>1683</v>
      </c>
    </row>
    <row r="366" spans="1:8" ht="14.25">
      <c r="A366" s="268" t="s">
        <v>1684</v>
      </c>
      <c r="B366" s="72">
        <f>VLOOKUP(F366,'[1]表二（旧）'!$F$5:$G$1311,2,FALSE)</f>
        <v>0</v>
      </c>
      <c r="C366" s="72"/>
      <c r="D366" s="72">
        <f t="shared" si="16"/>
        <v>0</v>
      </c>
      <c r="E366" s="273">
        <f t="shared" si="17"/>
      </c>
      <c r="F366" s="274">
        <v>2050206</v>
      </c>
      <c r="G366" s="51">
        <f t="shared" si="15"/>
        <v>0</v>
      </c>
      <c r="H366" s="274" t="s">
        <v>1684</v>
      </c>
    </row>
    <row r="367" spans="1:8" ht="14.25">
      <c r="A367" s="268" t="s">
        <v>1685</v>
      </c>
      <c r="B367" s="72">
        <f>VLOOKUP(F367,'[1]表二（旧）'!$F$5:$G$1311,2,FALSE)</f>
        <v>0</v>
      </c>
      <c r="C367" s="72"/>
      <c r="D367" s="72">
        <f t="shared" si="16"/>
        <v>0</v>
      </c>
      <c r="E367" s="273">
        <f t="shared" si="17"/>
      </c>
      <c r="F367" s="274">
        <v>2050207</v>
      </c>
      <c r="G367" s="51">
        <f t="shared" si="15"/>
        <v>0</v>
      </c>
      <c r="H367" s="274" t="s">
        <v>1685</v>
      </c>
    </row>
    <row r="368" spans="1:8" ht="14.25">
      <c r="A368" s="268" t="s">
        <v>1686</v>
      </c>
      <c r="B368" s="72">
        <f>VLOOKUP(F368,'[1]表二（旧）'!$F$5:$G$1311,2,FALSE)</f>
        <v>280</v>
      </c>
      <c r="C368" s="72">
        <v>2697</v>
      </c>
      <c r="D368" s="72">
        <f t="shared" si="16"/>
        <v>2417</v>
      </c>
      <c r="E368" s="273">
        <f t="shared" si="17"/>
        <v>863.2</v>
      </c>
      <c r="F368" s="274">
        <v>2050299</v>
      </c>
      <c r="G368" s="51">
        <f t="shared" si="15"/>
        <v>2697</v>
      </c>
      <c r="H368" s="274" t="s">
        <v>1686</v>
      </c>
    </row>
    <row r="369" spans="1:8" ht="14.25">
      <c r="A369" s="268" t="s">
        <v>1687</v>
      </c>
      <c r="B369" s="72">
        <f>SUM(B370:B375)</f>
        <v>2591</v>
      </c>
      <c r="C369" s="72">
        <f>SUM(C370:C375)</f>
        <v>2210</v>
      </c>
      <c r="D369" s="72">
        <f t="shared" si="16"/>
        <v>-381</v>
      </c>
      <c r="E369" s="273">
        <f t="shared" si="17"/>
        <v>-14.7</v>
      </c>
      <c r="F369" s="274">
        <v>20503</v>
      </c>
      <c r="G369" s="51">
        <f t="shared" si="15"/>
        <v>2210</v>
      </c>
      <c r="H369" s="274" t="s">
        <v>1687</v>
      </c>
    </row>
    <row r="370" spans="1:8" ht="14.25">
      <c r="A370" s="268" t="s">
        <v>1688</v>
      </c>
      <c r="B370" s="72">
        <f>VLOOKUP(F370,'[1]表二（旧）'!$F$5:$G$1311,2,FALSE)</f>
        <v>66</v>
      </c>
      <c r="C370" s="72"/>
      <c r="D370" s="72">
        <f t="shared" si="16"/>
        <v>-66</v>
      </c>
      <c r="E370" s="273">
        <f t="shared" si="17"/>
        <v>-100</v>
      </c>
      <c r="F370" s="274">
        <v>2050301</v>
      </c>
      <c r="G370" s="51">
        <f t="shared" si="15"/>
        <v>0</v>
      </c>
      <c r="H370" s="274" t="s">
        <v>1688</v>
      </c>
    </row>
    <row r="371" spans="1:8" ht="14.25">
      <c r="A371" s="268" t="s">
        <v>1689</v>
      </c>
      <c r="B371" s="72">
        <f>VLOOKUP(F371,'[1]表二（旧）'!$F$5:$G$1311,2,FALSE)</f>
        <v>516</v>
      </c>
      <c r="C371" s="72"/>
      <c r="D371" s="72">
        <f t="shared" si="16"/>
        <v>-516</v>
      </c>
      <c r="E371" s="273">
        <f t="shared" si="17"/>
        <v>-100</v>
      </c>
      <c r="F371" s="274">
        <v>2050302</v>
      </c>
      <c r="G371" s="51">
        <f t="shared" si="15"/>
        <v>0</v>
      </c>
      <c r="H371" s="274" t="s">
        <v>1689</v>
      </c>
    </row>
    <row r="372" spans="1:8" ht="14.25">
      <c r="A372" s="268" t="s">
        <v>1690</v>
      </c>
      <c r="B372" s="72">
        <f>VLOOKUP(F372,'[1]表二（旧）'!$F$5:$G$1311,2,FALSE)</f>
        <v>0</v>
      </c>
      <c r="C372" s="72"/>
      <c r="D372" s="72">
        <f t="shared" si="16"/>
        <v>0</v>
      </c>
      <c r="E372" s="273">
        <f t="shared" si="17"/>
      </c>
      <c r="F372" s="274">
        <v>2050303</v>
      </c>
      <c r="G372" s="51">
        <f t="shared" si="15"/>
        <v>0</v>
      </c>
      <c r="H372" s="274" t="s">
        <v>1690</v>
      </c>
    </row>
    <row r="373" spans="1:8" ht="14.25">
      <c r="A373" s="269" t="s">
        <v>1691</v>
      </c>
      <c r="B373" s="72">
        <f>VLOOKUP(F373,'[1]表二（旧）'!$F$5:$G$1311,2,FALSE)</f>
        <v>2009</v>
      </c>
      <c r="C373" s="72">
        <v>2210</v>
      </c>
      <c r="D373" s="72">
        <f t="shared" si="16"/>
        <v>201</v>
      </c>
      <c r="E373" s="273">
        <f t="shared" si="17"/>
        <v>10</v>
      </c>
      <c r="F373" s="274">
        <v>2050304</v>
      </c>
      <c r="G373" s="51">
        <f t="shared" si="15"/>
        <v>2210</v>
      </c>
      <c r="H373" s="274" t="s">
        <v>1691</v>
      </c>
    </row>
    <row r="374" spans="1:8" ht="14.25">
      <c r="A374" s="269" t="s">
        <v>1692</v>
      </c>
      <c r="B374" s="72">
        <f>VLOOKUP(F374,'[1]表二（旧）'!$F$5:$G$1311,2,FALSE)</f>
        <v>0</v>
      </c>
      <c r="C374" s="72"/>
      <c r="D374" s="72">
        <f t="shared" si="16"/>
        <v>0</v>
      </c>
      <c r="E374" s="273">
        <f t="shared" si="17"/>
      </c>
      <c r="F374" s="274">
        <v>2050305</v>
      </c>
      <c r="G374" s="51">
        <f t="shared" si="15"/>
        <v>0</v>
      </c>
      <c r="H374" s="274" t="s">
        <v>1692</v>
      </c>
    </row>
    <row r="375" spans="1:8" ht="14.25">
      <c r="A375" s="269" t="s">
        <v>1693</v>
      </c>
      <c r="B375" s="72">
        <f>VLOOKUP(F375,'[1]表二（旧）'!$F$5:$G$1311,2,FALSE)</f>
        <v>0</v>
      </c>
      <c r="C375" s="72"/>
      <c r="D375" s="72">
        <f t="shared" si="16"/>
        <v>0</v>
      </c>
      <c r="E375" s="273">
        <f t="shared" si="17"/>
      </c>
      <c r="F375" s="274">
        <v>2050399</v>
      </c>
      <c r="G375" s="51">
        <f t="shared" si="15"/>
        <v>0</v>
      </c>
      <c r="H375" s="274" t="s">
        <v>1693</v>
      </c>
    </row>
    <row r="376" spans="1:8" ht="14.25">
      <c r="A376" s="65" t="s">
        <v>1694</v>
      </c>
      <c r="B376" s="72">
        <f>SUM(B377:B381)</f>
        <v>0</v>
      </c>
      <c r="C376" s="72">
        <f>SUM(C377:C381)</f>
        <v>0</v>
      </c>
      <c r="D376" s="72">
        <f t="shared" si="16"/>
        <v>0</v>
      </c>
      <c r="E376" s="273">
        <f t="shared" si="17"/>
      </c>
      <c r="F376" s="274">
        <v>20504</v>
      </c>
      <c r="G376" s="51">
        <f t="shared" si="15"/>
        <v>0</v>
      </c>
      <c r="H376" s="274" t="s">
        <v>1694</v>
      </c>
    </row>
    <row r="377" spans="1:8" ht="14.25">
      <c r="A377" s="268" t="s">
        <v>1695</v>
      </c>
      <c r="B377" s="72">
        <f>VLOOKUP(F377,'[1]表二（旧）'!$F$5:$G$1311,2,FALSE)</f>
        <v>0</v>
      </c>
      <c r="C377" s="72"/>
      <c r="D377" s="72">
        <f t="shared" si="16"/>
        <v>0</v>
      </c>
      <c r="E377" s="273">
        <f t="shared" si="17"/>
      </c>
      <c r="F377" s="274">
        <v>2050401</v>
      </c>
      <c r="G377" s="51">
        <f t="shared" si="15"/>
        <v>0</v>
      </c>
      <c r="H377" s="274" t="s">
        <v>1695</v>
      </c>
    </row>
    <row r="378" spans="1:8" ht="14.25">
      <c r="A378" s="268" t="s">
        <v>1696</v>
      </c>
      <c r="B378" s="72">
        <f>VLOOKUP(F378,'[1]表二（旧）'!$F$5:$G$1311,2,FALSE)</f>
        <v>0</v>
      </c>
      <c r="C378" s="72"/>
      <c r="D378" s="72">
        <f t="shared" si="16"/>
        <v>0</v>
      </c>
      <c r="E378" s="273">
        <f t="shared" si="17"/>
      </c>
      <c r="F378" s="274">
        <v>2050402</v>
      </c>
      <c r="G378" s="51">
        <f t="shared" si="15"/>
        <v>0</v>
      </c>
      <c r="H378" s="274" t="s">
        <v>1696</v>
      </c>
    </row>
    <row r="379" spans="1:8" ht="14.25">
      <c r="A379" s="268" t="s">
        <v>1697</v>
      </c>
      <c r="B379" s="72">
        <f>VLOOKUP(F379,'[1]表二（旧）'!$F$5:$G$1311,2,FALSE)</f>
        <v>0</v>
      </c>
      <c r="C379" s="72"/>
      <c r="D379" s="72">
        <f t="shared" si="16"/>
        <v>0</v>
      </c>
      <c r="E379" s="273">
        <f t="shared" si="17"/>
      </c>
      <c r="F379" s="274">
        <v>2050403</v>
      </c>
      <c r="G379" s="51">
        <f t="shared" si="15"/>
        <v>0</v>
      </c>
      <c r="H379" s="274" t="s">
        <v>1697</v>
      </c>
    </row>
    <row r="380" spans="1:8" ht="14.25">
      <c r="A380" s="269" t="s">
        <v>1698</v>
      </c>
      <c r="B380" s="72">
        <f>VLOOKUP(F380,'[1]表二（旧）'!$F$5:$G$1311,2,FALSE)</f>
        <v>0</v>
      </c>
      <c r="C380" s="72"/>
      <c r="D380" s="72">
        <f t="shared" si="16"/>
        <v>0</v>
      </c>
      <c r="E380" s="273">
        <f t="shared" si="17"/>
      </c>
      <c r="F380" s="274">
        <v>2050404</v>
      </c>
      <c r="G380" s="51">
        <f t="shared" si="15"/>
        <v>0</v>
      </c>
      <c r="H380" s="274" t="s">
        <v>1698</v>
      </c>
    </row>
    <row r="381" spans="1:8" ht="14.25">
      <c r="A381" s="269" t="s">
        <v>1699</v>
      </c>
      <c r="B381" s="72">
        <f>VLOOKUP(F381,'[1]表二（旧）'!$F$5:$G$1311,2,FALSE)</f>
        <v>0</v>
      </c>
      <c r="C381" s="72"/>
      <c r="D381" s="72">
        <f t="shared" si="16"/>
        <v>0</v>
      </c>
      <c r="E381" s="273">
        <f t="shared" si="17"/>
      </c>
      <c r="F381" s="274">
        <v>2050499</v>
      </c>
      <c r="G381" s="51">
        <f t="shared" si="15"/>
        <v>0</v>
      </c>
      <c r="H381" s="274" t="s">
        <v>1699</v>
      </c>
    </row>
    <row r="382" spans="1:8" ht="14.25">
      <c r="A382" s="269" t="s">
        <v>1700</v>
      </c>
      <c r="B382" s="72">
        <f>SUM(B383:B385)</f>
        <v>0</v>
      </c>
      <c r="C382" s="72">
        <f>SUM(C383:C385)</f>
        <v>0</v>
      </c>
      <c r="D382" s="72">
        <f t="shared" si="16"/>
        <v>0</v>
      </c>
      <c r="E382" s="273">
        <f t="shared" si="17"/>
      </c>
      <c r="F382" s="274">
        <v>20505</v>
      </c>
      <c r="G382" s="51">
        <f t="shared" si="15"/>
        <v>0</v>
      </c>
      <c r="H382" s="274" t="s">
        <v>1700</v>
      </c>
    </row>
    <row r="383" spans="1:8" ht="14.25">
      <c r="A383" s="268" t="s">
        <v>1701</v>
      </c>
      <c r="B383" s="72">
        <f>VLOOKUP(F383,'[1]表二（旧）'!$F$5:$G$1311,2,FALSE)</f>
        <v>0</v>
      </c>
      <c r="C383" s="72"/>
      <c r="D383" s="72">
        <f t="shared" si="16"/>
        <v>0</v>
      </c>
      <c r="E383" s="273">
        <f t="shared" si="17"/>
      </c>
      <c r="F383" s="274">
        <v>2050501</v>
      </c>
      <c r="G383" s="51">
        <f t="shared" si="15"/>
        <v>0</v>
      </c>
      <c r="H383" s="274" t="s">
        <v>1701</v>
      </c>
    </row>
    <row r="384" spans="1:8" ht="14.25">
      <c r="A384" s="268" t="s">
        <v>1702</v>
      </c>
      <c r="B384" s="72">
        <f>VLOOKUP(F384,'[1]表二（旧）'!$F$5:$G$1311,2,FALSE)</f>
        <v>0</v>
      </c>
      <c r="C384" s="72"/>
      <c r="D384" s="72">
        <f t="shared" si="16"/>
        <v>0</v>
      </c>
      <c r="E384" s="273">
        <f t="shared" si="17"/>
      </c>
      <c r="F384" s="274">
        <v>2050502</v>
      </c>
      <c r="G384" s="51">
        <f t="shared" si="15"/>
        <v>0</v>
      </c>
      <c r="H384" s="274" t="s">
        <v>1702</v>
      </c>
    </row>
    <row r="385" spans="1:8" ht="14.25">
      <c r="A385" s="268" t="s">
        <v>1703</v>
      </c>
      <c r="B385" s="72">
        <f>VLOOKUP(F385,'[1]表二（旧）'!$F$5:$G$1311,2,FALSE)</f>
        <v>0</v>
      </c>
      <c r="C385" s="72"/>
      <c r="D385" s="72">
        <f t="shared" si="16"/>
        <v>0</v>
      </c>
      <c r="E385" s="273">
        <f t="shared" si="17"/>
      </c>
      <c r="F385" s="274">
        <v>2050599</v>
      </c>
      <c r="G385" s="51">
        <f t="shared" si="15"/>
        <v>0</v>
      </c>
      <c r="H385" s="274" t="s">
        <v>1703</v>
      </c>
    </row>
    <row r="386" spans="1:8" ht="14.25">
      <c r="A386" s="269" t="s">
        <v>1704</v>
      </c>
      <c r="B386" s="72">
        <f>SUM(B387:B389)</f>
        <v>0</v>
      </c>
      <c r="C386" s="72">
        <f>SUM(C387:C389)</f>
        <v>0</v>
      </c>
      <c r="D386" s="72">
        <f t="shared" si="16"/>
        <v>0</v>
      </c>
      <c r="E386" s="273">
        <f t="shared" si="17"/>
      </c>
      <c r="F386" s="274">
        <v>20506</v>
      </c>
      <c r="G386" s="51">
        <f t="shared" si="15"/>
        <v>0</v>
      </c>
      <c r="H386" s="274" t="s">
        <v>1704</v>
      </c>
    </row>
    <row r="387" spans="1:8" ht="14.25">
      <c r="A387" s="269" t="s">
        <v>1705</v>
      </c>
      <c r="B387" s="72">
        <f>VLOOKUP(F387,'[1]表二（旧）'!$F$5:$G$1311,2,FALSE)</f>
        <v>0</v>
      </c>
      <c r="C387" s="72"/>
      <c r="D387" s="72">
        <f t="shared" si="16"/>
        <v>0</v>
      </c>
      <c r="E387" s="273">
        <f t="shared" si="17"/>
      </c>
      <c r="F387" s="274">
        <v>2050601</v>
      </c>
      <c r="G387" s="51">
        <f t="shared" si="15"/>
        <v>0</v>
      </c>
      <c r="H387" s="274" t="s">
        <v>1706</v>
      </c>
    </row>
    <row r="388" spans="1:8" ht="14.25">
      <c r="A388" s="269" t="s">
        <v>1707</v>
      </c>
      <c r="B388" s="72">
        <f>VLOOKUP(F388,'[1]表二（旧）'!$F$5:$G$1311,2,FALSE)</f>
        <v>0</v>
      </c>
      <c r="C388" s="72"/>
      <c r="D388" s="72">
        <f t="shared" si="16"/>
        <v>0</v>
      </c>
      <c r="E388" s="273">
        <f t="shared" si="17"/>
      </c>
      <c r="F388" s="274">
        <v>2050602</v>
      </c>
      <c r="G388" s="51">
        <f aca="true" t="shared" si="18" ref="G388:G451">SUM(C388)</f>
        <v>0</v>
      </c>
      <c r="H388" s="274" t="s">
        <v>1708</v>
      </c>
    </row>
    <row r="389" spans="1:8" ht="14.25">
      <c r="A389" s="65" t="s">
        <v>1709</v>
      </c>
      <c r="B389" s="72">
        <f>VLOOKUP(F389,'[1]表二（旧）'!$F$5:$G$1311,2,FALSE)</f>
        <v>0</v>
      </c>
      <c r="C389" s="72"/>
      <c r="D389" s="72">
        <f aca="true" t="shared" si="19" ref="D389:D452">C389-B389</f>
        <v>0</v>
      </c>
      <c r="E389" s="273">
        <f aca="true" t="shared" si="20" ref="E389:E452">IF(B389=0,"",ROUND(D389/B389*100,1))</f>
      </c>
      <c r="F389" s="274">
        <v>2050699</v>
      </c>
      <c r="G389" s="51">
        <f t="shared" si="18"/>
        <v>0</v>
      </c>
      <c r="H389" s="274" t="s">
        <v>1709</v>
      </c>
    </row>
    <row r="390" spans="1:8" ht="14.25">
      <c r="A390" s="268" t="s">
        <v>1710</v>
      </c>
      <c r="B390" s="72">
        <f>SUM(B391:B393)</f>
        <v>208</v>
      </c>
      <c r="C390" s="72">
        <f>SUM(C391:C393)</f>
        <v>233</v>
      </c>
      <c r="D390" s="72">
        <f t="shared" si="19"/>
        <v>25</v>
      </c>
      <c r="E390" s="273">
        <f t="shared" si="20"/>
        <v>12</v>
      </c>
      <c r="F390" s="274">
        <v>20507</v>
      </c>
      <c r="G390" s="51">
        <f t="shared" si="18"/>
        <v>233</v>
      </c>
      <c r="H390" s="274" t="s">
        <v>1711</v>
      </c>
    </row>
    <row r="391" spans="1:8" ht="14.25">
      <c r="A391" s="268" t="s">
        <v>1712</v>
      </c>
      <c r="B391" s="72">
        <f>VLOOKUP(F391,'[1]表二（旧）'!$F$5:$G$1311,2,FALSE)</f>
        <v>208</v>
      </c>
      <c r="C391" s="72">
        <v>233</v>
      </c>
      <c r="D391" s="72">
        <f t="shared" si="19"/>
        <v>25</v>
      </c>
      <c r="E391" s="273">
        <f t="shared" si="20"/>
        <v>12</v>
      </c>
      <c r="F391" s="274">
        <v>2050701</v>
      </c>
      <c r="G391" s="51">
        <f t="shared" si="18"/>
        <v>233</v>
      </c>
      <c r="H391" s="274" t="s">
        <v>1712</v>
      </c>
    </row>
    <row r="392" spans="1:8" ht="14.25">
      <c r="A392" s="268" t="s">
        <v>1713</v>
      </c>
      <c r="B392" s="72">
        <f>VLOOKUP(F392,'[1]表二（旧）'!$F$5:$G$1311,2,FALSE)</f>
        <v>0</v>
      </c>
      <c r="C392" s="72"/>
      <c r="D392" s="72">
        <f t="shared" si="19"/>
        <v>0</v>
      </c>
      <c r="E392" s="273">
        <f t="shared" si="20"/>
      </c>
      <c r="F392" s="274">
        <v>2050702</v>
      </c>
      <c r="G392" s="51">
        <f t="shared" si="18"/>
        <v>0</v>
      </c>
      <c r="H392" s="274" t="s">
        <v>1713</v>
      </c>
    </row>
    <row r="393" spans="1:8" ht="14.25">
      <c r="A393" s="269" t="s">
        <v>1714</v>
      </c>
      <c r="B393" s="72">
        <f>VLOOKUP(F393,'[1]表二（旧）'!$F$5:$G$1311,2,FALSE)</f>
        <v>0</v>
      </c>
      <c r="C393" s="72"/>
      <c r="D393" s="72">
        <f t="shared" si="19"/>
        <v>0</v>
      </c>
      <c r="E393" s="273">
        <f t="shared" si="20"/>
      </c>
      <c r="F393" s="274">
        <v>2050799</v>
      </c>
      <c r="G393" s="51">
        <f t="shared" si="18"/>
        <v>0</v>
      </c>
      <c r="H393" s="274" t="s">
        <v>1714</v>
      </c>
    </row>
    <row r="394" spans="1:8" ht="14.25">
      <c r="A394" s="269" t="s">
        <v>1715</v>
      </c>
      <c r="B394" s="72">
        <f>SUM(B395:B399)</f>
        <v>568</v>
      </c>
      <c r="C394" s="72">
        <f>SUM(C395:C399)</f>
        <v>2378</v>
      </c>
      <c r="D394" s="72">
        <f t="shared" si="19"/>
        <v>1810</v>
      </c>
      <c r="E394" s="273">
        <f t="shared" si="20"/>
        <v>318.7</v>
      </c>
      <c r="F394" s="274">
        <v>20508</v>
      </c>
      <c r="G394" s="51">
        <f t="shared" si="18"/>
        <v>2378</v>
      </c>
      <c r="H394" s="274" t="s">
        <v>1715</v>
      </c>
    </row>
    <row r="395" spans="1:8" ht="14.25">
      <c r="A395" s="269" t="s">
        <v>1716</v>
      </c>
      <c r="B395" s="72">
        <f>VLOOKUP(F395,'[1]表二（旧）'!$F$5:$G$1311,2,FALSE)</f>
        <v>331</v>
      </c>
      <c r="C395" s="72">
        <v>1300</v>
      </c>
      <c r="D395" s="72">
        <f t="shared" si="19"/>
        <v>969</v>
      </c>
      <c r="E395" s="273">
        <f t="shared" si="20"/>
        <v>292.7</v>
      </c>
      <c r="F395" s="274">
        <v>2050801</v>
      </c>
      <c r="G395" s="51">
        <f t="shared" si="18"/>
        <v>1300</v>
      </c>
      <c r="H395" s="274" t="s">
        <v>1716</v>
      </c>
    </row>
    <row r="396" spans="1:8" ht="14.25">
      <c r="A396" s="268" t="s">
        <v>1717</v>
      </c>
      <c r="B396" s="72">
        <f>VLOOKUP(F396,'[1]表二（旧）'!$F$5:$G$1311,2,FALSE)</f>
        <v>237</v>
      </c>
      <c r="C396" s="72">
        <v>202</v>
      </c>
      <c r="D396" s="72">
        <f t="shared" si="19"/>
        <v>-35</v>
      </c>
      <c r="E396" s="273">
        <f t="shared" si="20"/>
        <v>-14.8</v>
      </c>
      <c r="F396" s="274">
        <v>2050802</v>
      </c>
      <c r="G396" s="51">
        <f t="shared" si="18"/>
        <v>202</v>
      </c>
      <c r="H396" s="274" t="s">
        <v>1717</v>
      </c>
    </row>
    <row r="397" spans="1:8" ht="14.25">
      <c r="A397" s="268" t="s">
        <v>1718</v>
      </c>
      <c r="B397" s="72">
        <f>VLOOKUP(F397,'[1]表二（旧）'!$F$5:$G$1311,2,FALSE)</f>
        <v>0</v>
      </c>
      <c r="C397" s="72"/>
      <c r="D397" s="72">
        <f t="shared" si="19"/>
        <v>0</v>
      </c>
      <c r="E397" s="273">
        <f t="shared" si="20"/>
      </c>
      <c r="F397" s="274">
        <v>2050803</v>
      </c>
      <c r="G397" s="51">
        <f t="shared" si="18"/>
        <v>0</v>
      </c>
      <c r="H397" s="274" t="s">
        <v>1718</v>
      </c>
    </row>
    <row r="398" spans="1:8" ht="14.25">
      <c r="A398" s="268" t="s">
        <v>1719</v>
      </c>
      <c r="B398" s="72">
        <f>VLOOKUP(F398,'[1]表二（旧）'!$F$5:$G$1311,2,FALSE)</f>
        <v>0</v>
      </c>
      <c r="C398" s="72"/>
      <c r="D398" s="72">
        <f t="shared" si="19"/>
        <v>0</v>
      </c>
      <c r="E398" s="273">
        <f t="shared" si="20"/>
      </c>
      <c r="F398" s="274">
        <v>2050804</v>
      </c>
      <c r="G398" s="51">
        <f t="shared" si="18"/>
        <v>0</v>
      </c>
      <c r="H398" s="274" t="s">
        <v>1719</v>
      </c>
    </row>
    <row r="399" spans="1:8" ht="14.25">
      <c r="A399" s="268" t="s">
        <v>1720</v>
      </c>
      <c r="B399" s="72">
        <f>VLOOKUP(F399,'[1]表二（旧）'!$F$5:$G$1311,2,FALSE)</f>
        <v>0</v>
      </c>
      <c r="C399" s="72">
        <v>876</v>
      </c>
      <c r="D399" s="72">
        <f t="shared" si="19"/>
        <v>876</v>
      </c>
      <c r="E399" s="273">
        <f t="shared" si="20"/>
      </c>
      <c r="F399" s="274">
        <v>2050899</v>
      </c>
      <c r="G399" s="51">
        <f t="shared" si="18"/>
        <v>876</v>
      </c>
      <c r="H399" s="274" t="s">
        <v>1720</v>
      </c>
    </row>
    <row r="400" spans="1:8" ht="14.25">
      <c r="A400" s="268" t="s">
        <v>2631</v>
      </c>
      <c r="B400" s="72">
        <f>SUM(B401:B406)</f>
        <v>1552</v>
      </c>
      <c r="C400" s="72">
        <f>SUM(C401:C406)</f>
        <v>720</v>
      </c>
      <c r="D400" s="72">
        <f t="shared" si="19"/>
        <v>-832</v>
      </c>
      <c r="E400" s="273">
        <f t="shared" si="20"/>
        <v>-53.6</v>
      </c>
      <c r="F400" s="274">
        <v>20509</v>
      </c>
      <c r="G400" s="51">
        <f t="shared" si="18"/>
        <v>720</v>
      </c>
      <c r="H400" s="274" t="s">
        <v>1721</v>
      </c>
    </row>
    <row r="401" spans="1:8" ht="14.25">
      <c r="A401" s="269" t="s">
        <v>1722</v>
      </c>
      <c r="B401" s="72">
        <f>VLOOKUP(F401,'[1]表二（旧）'!$F$5:$G$1311,2,FALSE)</f>
        <v>413</v>
      </c>
      <c r="C401" s="72">
        <v>700</v>
      </c>
      <c r="D401" s="72">
        <f t="shared" si="19"/>
        <v>287</v>
      </c>
      <c r="E401" s="273">
        <f t="shared" si="20"/>
        <v>69.5</v>
      </c>
      <c r="F401" s="274">
        <v>2050901</v>
      </c>
      <c r="G401" s="51">
        <f t="shared" si="18"/>
        <v>700</v>
      </c>
      <c r="H401" s="274" t="s">
        <v>1722</v>
      </c>
    </row>
    <row r="402" spans="1:8" ht="14.25">
      <c r="A402" s="269" t="s">
        <v>1723</v>
      </c>
      <c r="B402" s="72">
        <f>VLOOKUP(F402,'[1]表二（旧）'!$F$5:$G$1311,2,FALSE)</f>
        <v>1079</v>
      </c>
      <c r="C402" s="72"/>
      <c r="D402" s="72">
        <f t="shared" si="19"/>
        <v>-1079</v>
      </c>
      <c r="E402" s="273">
        <f t="shared" si="20"/>
        <v>-100</v>
      </c>
      <c r="F402" s="274">
        <v>2050902</v>
      </c>
      <c r="G402" s="51">
        <f t="shared" si="18"/>
        <v>0</v>
      </c>
      <c r="H402" s="274" t="s">
        <v>1723</v>
      </c>
    </row>
    <row r="403" spans="1:8" ht="14.25">
      <c r="A403" s="269" t="s">
        <v>1724</v>
      </c>
      <c r="B403" s="72">
        <f>VLOOKUP(F403,'[1]表二（旧）'!$F$5:$G$1311,2,FALSE)</f>
        <v>17</v>
      </c>
      <c r="C403" s="72"/>
      <c r="D403" s="72">
        <f t="shared" si="19"/>
        <v>-17</v>
      </c>
      <c r="E403" s="273">
        <f t="shared" si="20"/>
        <v>-100</v>
      </c>
      <c r="F403" s="274">
        <v>2050903</v>
      </c>
      <c r="G403" s="51">
        <f t="shared" si="18"/>
        <v>0</v>
      </c>
      <c r="H403" s="274" t="s">
        <v>1724</v>
      </c>
    </row>
    <row r="404" spans="1:8" ht="14.25">
      <c r="A404" s="65" t="s">
        <v>1725</v>
      </c>
      <c r="B404" s="72">
        <f>VLOOKUP(F404,'[1]表二（旧）'!$F$5:$G$1311,2,FALSE)</f>
        <v>0</v>
      </c>
      <c r="C404" s="72"/>
      <c r="D404" s="72">
        <f t="shared" si="19"/>
        <v>0</v>
      </c>
      <c r="E404" s="273">
        <f t="shared" si="20"/>
      </c>
      <c r="F404" s="274">
        <v>2050904</v>
      </c>
      <c r="G404" s="51">
        <f t="shared" si="18"/>
        <v>0</v>
      </c>
      <c r="H404" s="274" t="s">
        <v>1725</v>
      </c>
    </row>
    <row r="405" spans="1:8" ht="14.25">
      <c r="A405" s="268" t="s">
        <v>1726</v>
      </c>
      <c r="B405" s="72">
        <f>VLOOKUP(F405,'[1]表二（旧）'!$F$5:$G$1311,2,FALSE)</f>
        <v>43</v>
      </c>
      <c r="C405" s="72"/>
      <c r="D405" s="72">
        <f t="shared" si="19"/>
        <v>-43</v>
      </c>
      <c r="E405" s="273">
        <f t="shared" si="20"/>
        <v>-100</v>
      </c>
      <c r="F405" s="274">
        <v>2050905</v>
      </c>
      <c r="G405" s="51">
        <f t="shared" si="18"/>
        <v>0</v>
      </c>
      <c r="H405" s="274" t="s">
        <v>1726</v>
      </c>
    </row>
    <row r="406" spans="1:8" ht="14.25">
      <c r="A406" s="268" t="s">
        <v>1727</v>
      </c>
      <c r="B406" s="72">
        <f>VLOOKUP(F406,'[1]表二（旧）'!$F$5:$G$1311,2,FALSE)</f>
        <v>0</v>
      </c>
      <c r="C406" s="72">
        <v>20</v>
      </c>
      <c r="D406" s="72">
        <f t="shared" si="19"/>
        <v>20</v>
      </c>
      <c r="E406" s="273">
        <f t="shared" si="20"/>
      </c>
      <c r="F406" s="274">
        <v>2050999</v>
      </c>
      <c r="G406" s="51">
        <f t="shared" si="18"/>
        <v>20</v>
      </c>
      <c r="H406" s="274" t="s">
        <v>1727</v>
      </c>
    </row>
    <row r="407" spans="1:8" ht="14.25">
      <c r="A407" s="268" t="s">
        <v>898</v>
      </c>
      <c r="B407" s="72">
        <f>VLOOKUP(F407,'[1]表二（旧）'!$F$5:$G$1311,2,FALSE)</f>
        <v>0</v>
      </c>
      <c r="C407" s="72"/>
      <c r="D407" s="72">
        <f t="shared" si="19"/>
        <v>0</v>
      </c>
      <c r="E407" s="273">
        <f t="shared" si="20"/>
      </c>
      <c r="F407" s="274">
        <v>20599</v>
      </c>
      <c r="G407" s="51">
        <f t="shared" si="18"/>
        <v>0</v>
      </c>
      <c r="H407" s="274" t="s">
        <v>898</v>
      </c>
    </row>
    <row r="408" spans="1:8" ht="14.25">
      <c r="A408" s="65" t="s">
        <v>449</v>
      </c>
      <c r="B408" s="72">
        <f>SUM(B409,B414,B423,B429,B435,B440,B445,B452,B456,B459,)</f>
        <v>4132</v>
      </c>
      <c r="C408" s="72">
        <f>SUM(C409,C414,C423,C429,C435,C440,C445,C452,C456,C459,)</f>
        <v>561</v>
      </c>
      <c r="D408" s="72">
        <f t="shared" si="19"/>
        <v>-3571</v>
      </c>
      <c r="E408" s="273">
        <f t="shared" si="20"/>
        <v>-86.4</v>
      </c>
      <c r="F408" s="274">
        <v>206</v>
      </c>
      <c r="G408" s="51">
        <f t="shared" si="18"/>
        <v>561</v>
      </c>
      <c r="H408" s="274" t="s">
        <v>449</v>
      </c>
    </row>
    <row r="409" spans="1:8" ht="14.25">
      <c r="A409" s="269" t="s">
        <v>1728</v>
      </c>
      <c r="B409" s="72">
        <f>SUM(B410:B413)</f>
        <v>249</v>
      </c>
      <c r="C409" s="72">
        <f>SUM(C410:C413)</f>
        <v>281</v>
      </c>
      <c r="D409" s="72">
        <f t="shared" si="19"/>
        <v>32</v>
      </c>
      <c r="E409" s="273">
        <f t="shared" si="20"/>
        <v>12.9</v>
      </c>
      <c r="F409" s="274">
        <v>20601</v>
      </c>
      <c r="G409" s="51">
        <f t="shared" si="18"/>
        <v>281</v>
      </c>
      <c r="H409" s="274" t="s">
        <v>1728</v>
      </c>
    </row>
    <row r="410" spans="1:8" ht="14.25">
      <c r="A410" s="268" t="s">
        <v>1041</v>
      </c>
      <c r="B410" s="72">
        <f>VLOOKUP(F410,'[1]表二（旧）'!$F$5:$G$1311,2,FALSE)</f>
        <v>233</v>
      </c>
      <c r="C410" s="72">
        <v>258</v>
      </c>
      <c r="D410" s="72">
        <f t="shared" si="19"/>
        <v>25</v>
      </c>
      <c r="E410" s="273">
        <f t="shared" si="20"/>
        <v>10.7</v>
      </c>
      <c r="F410" s="274">
        <v>2060101</v>
      </c>
      <c r="G410" s="51">
        <f t="shared" si="18"/>
        <v>258</v>
      </c>
      <c r="H410" s="274" t="s">
        <v>1041</v>
      </c>
    </row>
    <row r="411" spans="1:8" ht="14.25">
      <c r="A411" s="268" t="s">
        <v>1034</v>
      </c>
      <c r="B411" s="72">
        <f>VLOOKUP(F411,'[1]表二（旧）'!$F$5:$G$1311,2,FALSE)</f>
        <v>16</v>
      </c>
      <c r="C411" s="72"/>
      <c r="D411" s="72">
        <f t="shared" si="19"/>
        <v>-16</v>
      </c>
      <c r="E411" s="273">
        <f t="shared" si="20"/>
        <v>-100</v>
      </c>
      <c r="F411" s="274">
        <v>2060102</v>
      </c>
      <c r="G411" s="51">
        <f t="shared" si="18"/>
        <v>0</v>
      </c>
      <c r="H411" s="274" t="s">
        <v>1034</v>
      </c>
    </row>
    <row r="412" spans="1:8" ht="14.25">
      <c r="A412" s="268" t="s">
        <v>1042</v>
      </c>
      <c r="B412" s="72">
        <f>VLOOKUP(F412,'[1]表二（旧）'!$F$5:$G$1311,2,FALSE)</f>
        <v>0</v>
      </c>
      <c r="C412" s="72"/>
      <c r="D412" s="72">
        <f t="shared" si="19"/>
        <v>0</v>
      </c>
      <c r="E412" s="273">
        <f t="shared" si="20"/>
      </c>
      <c r="F412" s="274">
        <v>2060103</v>
      </c>
      <c r="G412" s="51">
        <f t="shared" si="18"/>
        <v>0</v>
      </c>
      <c r="H412" s="274" t="s">
        <v>1042</v>
      </c>
    </row>
    <row r="413" spans="1:8" ht="14.25">
      <c r="A413" s="269" t="s">
        <v>1729</v>
      </c>
      <c r="B413" s="72">
        <f>VLOOKUP(F413,'[1]表二（旧）'!$F$5:$G$1311,2,FALSE)</f>
        <v>0</v>
      </c>
      <c r="C413" s="72">
        <v>23</v>
      </c>
      <c r="D413" s="72">
        <f t="shared" si="19"/>
        <v>23</v>
      </c>
      <c r="E413" s="273">
        <f t="shared" si="20"/>
      </c>
      <c r="F413" s="274">
        <v>2060199</v>
      </c>
      <c r="G413" s="51">
        <f t="shared" si="18"/>
        <v>23</v>
      </c>
      <c r="H413" s="274" t="s">
        <v>1729</v>
      </c>
    </row>
    <row r="414" spans="1:8" ht="14.25">
      <c r="A414" s="268" t="s">
        <v>1730</v>
      </c>
      <c r="B414" s="72">
        <f>SUM(B415:B422)</f>
        <v>0</v>
      </c>
      <c r="C414" s="72">
        <f>SUM(C415:C422)</f>
        <v>0</v>
      </c>
      <c r="D414" s="72">
        <f t="shared" si="19"/>
        <v>0</v>
      </c>
      <c r="E414" s="273">
        <f t="shared" si="20"/>
      </c>
      <c r="F414" s="274">
        <v>20602</v>
      </c>
      <c r="G414" s="51">
        <f t="shared" si="18"/>
        <v>0</v>
      </c>
      <c r="H414" s="274" t="s">
        <v>1730</v>
      </c>
    </row>
    <row r="415" spans="1:8" ht="14.25">
      <c r="A415" s="268" t="s">
        <v>1731</v>
      </c>
      <c r="B415" s="72">
        <f>VLOOKUP(F415,'[1]表二（旧）'!$F$5:$G$1311,2,FALSE)</f>
        <v>0</v>
      </c>
      <c r="C415" s="72"/>
      <c r="D415" s="72">
        <f t="shared" si="19"/>
        <v>0</v>
      </c>
      <c r="E415" s="273">
        <f t="shared" si="20"/>
      </c>
      <c r="F415" s="274">
        <v>2060201</v>
      </c>
      <c r="G415" s="51">
        <f t="shared" si="18"/>
        <v>0</v>
      </c>
      <c r="H415" s="274" t="s">
        <v>1731</v>
      </c>
    </row>
    <row r="416" spans="1:8" ht="14.25">
      <c r="A416" s="268" t="s">
        <v>1732</v>
      </c>
      <c r="B416" s="72">
        <f>VLOOKUP(F416,'[1]表二（旧）'!$F$5:$G$1311,2,FALSE)</f>
        <v>0</v>
      </c>
      <c r="C416" s="72"/>
      <c r="D416" s="72">
        <f t="shared" si="19"/>
        <v>0</v>
      </c>
      <c r="E416" s="273">
        <f t="shared" si="20"/>
      </c>
      <c r="F416" s="274">
        <v>2060202</v>
      </c>
      <c r="G416" s="51">
        <f t="shared" si="18"/>
        <v>0</v>
      </c>
      <c r="H416" s="274" t="s">
        <v>1732</v>
      </c>
    </row>
    <row r="417" spans="1:8" ht="14.25">
      <c r="A417" s="65" t="s">
        <v>1733</v>
      </c>
      <c r="B417" s="72">
        <f>VLOOKUP(F417,'[1]表二（旧）'!$F$5:$G$1311,2,FALSE)</f>
        <v>0</v>
      </c>
      <c r="C417" s="72"/>
      <c r="D417" s="72">
        <f t="shared" si="19"/>
        <v>0</v>
      </c>
      <c r="E417" s="273">
        <f t="shared" si="20"/>
      </c>
      <c r="F417" s="274">
        <v>2060203</v>
      </c>
      <c r="G417" s="51">
        <f t="shared" si="18"/>
        <v>0</v>
      </c>
      <c r="H417" s="274" t="s">
        <v>1733</v>
      </c>
    </row>
    <row r="418" spans="1:8" ht="14.25">
      <c r="A418" s="268" t="s">
        <v>1734</v>
      </c>
      <c r="B418" s="72">
        <f>VLOOKUP(F418,'[1]表二（旧）'!$F$5:$G$1311,2,FALSE)</f>
        <v>0</v>
      </c>
      <c r="C418" s="72"/>
      <c r="D418" s="72">
        <f t="shared" si="19"/>
        <v>0</v>
      </c>
      <c r="E418" s="273">
        <f t="shared" si="20"/>
      </c>
      <c r="F418" s="274">
        <v>2060204</v>
      </c>
      <c r="G418" s="51">
        <f t="shared" si="18"/>
        <v>0</v>
      </c>
      <c r="H418" s="274" t="s">
        <v>1734</v>
      </c>
    </row>
    <row r="419" spans="1:8" ht="14.25">
      <c r="A419" s="268" t="s">
        <v>1735</v>
      </c>
      <c r="B419" s="72">
        <f>VLOOKUP(F419,'[1]表二（旧）'!$F$5:$G$1311,2,FALSE)</f>
        <v>0</v>
      </c>
      <c r="C419" s="72"/>
      <c r="D419" s="72">
        <f t="shared" si="19"/>
        <v>0</v>
      </c>
      <c r="E419" s="273">
        <f t="shared" si="20"/>
      </c>
      <c r="F419" s="274">
        <v>2060205</v>
      </c>
      <c r="G419" s="51">
        <f t="shared" si="18"/>
        <v>0</v>
      </c>
      <c r="H419" s="274" t="s">
        <v>1735</v>
      </c>
    </row>
    <row r="420" spans="1:8" ht="14.25">
      <c r="A420" s="268" t="s">
        <v>1736</v>
      </c>
      <c r="B420" s="72">
        <f>VLOOKUP(F420,'[1]表二（旧）'!$F$5:$G$1311,2,FALSE)</f>
        <v>0</v>
      </c>
      <c r="C420" s="72"/>
      <c r="D420" s="72">
        <f t="shared" si="19"/>
        <v>0</v>
      </c>
      <c r="E420" s="273">
        <f t="shared" si="20"/>
      </c>
      <c r="F420" s="274">
        <v>2060206</v>
      </c>
      <c r="G420" s="51">
        <f t="shared" si="18"/>
        <v>0</v>
      </c>
      <c r="H420" s="274" t="s">
        <v>1736</v>
      </c>
    </row>
    <row r="421" spans="1:8" ht="14.25">
      <c r="A421" s="269" t="s">
        <v>1737</v>
      </c>
      <c r="B421" s="72">
        <f>VLOOKUP(F421,'[1]表二（旧）'!$F$5:$G$1311,2,FALSE)</f>
        <v>0</v>
      </c>
      <c r="C421" s="72"/>
      <c r="D421" s="72">
        <f t="shared" si="19"/>
        <v>0</v>
      </c>
      <c r="E421" s="273">
        <f t="shared" si="20"/>
      </c>
      <c r="F421" s="274">
        <v>2060207</v>
      </c>
      <c r="G421" s="51">
        <f t="shared" si="18"/>
        <v>0</v>
      </c>
      <c r="H421" s="274" t="s">
        <v>1737</v>
      </c>
    </row>
    <row r="422" spans="1:8" ht="14.25">
      <c r="A422" s="269" t="s">
        <v>1738</v>
      </c>
      <c r="B422" s="72">
        <f>VLOOKUP(F422,'[1]表二（旧）'!$F$5:$G$1311,2,FALSE)</f>
        <v>0</v>
      </c>
      <c r="C422" s="72"/>
      <c r="D422" s="72">
        <f t="shared" si="19"/>
        <v>0</v>
      </c>
      <c r="E422" s="273">
        <f t="shared" si="20"/>
      </c>
      <c r="F422" s="274">
        <v>2060299</v>
      </c>
      <c r="G422" s="51">
        <f t="shared" si="18"/>
        <v>0</v>
      </c>
      <c r="H422" s="274" t="s">
        <v>1738</v>
      </c>
    </row>
    <row r="423" spans="1:8" ht="14.25">
      <c r="A423" s="269" t="s">
        <v>1739</v>
      </c>
      <c r="B423" s="72">
        <f>SUM(B424:B428)</f>
        <v>20</v>
      </c>
      <c r="C423" s="72">
        <f>SUM(C424:C428)</f>
        <v>0</v>
      </c>
      <c r="D423" s="72">
        <f t="shared" si="19"/>
        <v>-20</v>
      </c>
      <c r="E423" s="273">
        <f t="shared" si="20"/>
        <v>-100</v>
      </c>
      <c r="F423" s="274">
        <v>20603</v>
      </c>
      <c r="G423" s="51">
        <f t="shared" si="18"/>
        <v>0</v>
      </c>
      <c r="H423" s="274" t="s">
        <v>1739</v>
      </c>
    </row>
    <row r="424" spans="1:8" ht="14.25">
      <c r="A424" s="268" t="s">
        <v>1731</v>
      </c>
      <c r="B424" s="72">
        <f>VLOOKUP(F424,'[1]表二（旧）'!$F$5:$G$1311,2,FALSE)</f>
        <v>0</v>
      </c>
      <c r="C424" s="72"/>
      <c r="D424" s="72">
        <f t="shared" si="19"/>
        <v>0</v>
      </c>
      <c r="E424" s="273">
        <f t="shared" si="20"/>
      </c>
      <c r="F424" s="274">
        <v>2060301</v>
      </c>
      <c r="G424" s="51">
        <f t="shared" si="18"/>
        <v>0</v>
      </c>
      <c r="H424" s="274" t="s">
        <v>1731</v>
      </c>
    </row>
    <row r="425" spans="1:8" ht="14.25">
      <c r="A425" s="268" t="s">
        <v>1740</v>
      </c>
      <c r="B425" s="72">
        <f>VLOOKUP(F425,'[1]表二（旧）'!$F$5:$G$1311,2,FALSE)</f>
        <v>20</v>
      </c>
      <c r="C425" s="72"/>
      <c r="D425" s="72">
        <f t="shared" si="19"/>
        <v>-20</v>
      </c>
      <c r="E425" s="273">
        <f t="shared" si="20"/>
        <v>-100</v>
      </c>
      <c r="F425" s="274">
        <v>2060302</v>
      </c>
      <c r="G425" s="51">
        <f t="shared" si="18"/>
        <v>0</v>
      </c>
      <c r="H425" s="274" t="s">
        <v>1740</v>
      </c>
    </row>
    <row r="426" spans="1:8" ht="14.25">
      <c r="A426" s="268" t="s">
        <v>1741</v>
      </c>
      <c r="B426" s="72">
        <f>VLOOKUP(F426,'[1]表二（旧）'!$F$5:$G$1311,2,FALSE)</f>
        <v>0</v>
      </c>
      <c r="C426" s="72"/>
      <c r="D426" s="72">
        <f t="shared" si="19"/>
        <v>0</v>
      </c>
      <c r="E426" s="273">
        <f t="shared" si="20"/>
      </c>
      <c r="F426" s="274">
        <v>2060303</v>
      </c>
      <c r="G426" s="51">
        <f t="shared" si="18"/>
        <v>0</v>
      </c>
      <c r="H426" s="274" t="s">
        <v>1741</v>
      </c>
    </row>
    <row r="427" spans="1:8" ht="14.25">
      <c r="A427" s="269" t="s">
        <v>1742</v>
      </c>
      <c r="B427" s="72">
        <f>VLOOKUP(F427,'[1]表二（旧）'!$F$5:$G$1311,2,FALSE)</f>
        <v>0</v>
      </c>
      <c r="C427" s="72"/>
      <c r="D427" s="72">
        <f t="shared" si="19"/>
        <v>0</v>
      </c>
      <c r="E427" s="273">
        <f t="shared" si="20"/>
      </c>
      <c r="F427" s="274">
        <v>2060304</v>
      </c>
      <c r="G427" s="51">
        <f t="shared" si="18"/>
        <v>0</v>
      </c>
      <c r="H427" s="274" t="s">
        <v>1742</v>
      </c>
    </row>
    <row r="428" spans="1:8" ht="14.25">
      <c r="A428" s="269" t="s">
        <v>1743</v>
      </c>
      <c r="B428" s="72">
        <f>VLOOKUP(F428,'[1]表二（旧）'!$F$5:$G$1311,2,FALSE)</f>
        <v>0</v>
      </c>
      <c r="C428" s="72"/>
      <c r="D428" s="72">
        <f t="shared" si="19"/>
        <v>0</v>
      </c>
      <c r="E428" s="273">
        <f t="shared" si="20"/>
      </c>
      <c r="F428" s="274">
        <v>2060399</v>
      </c>
      <c r="G428" s="51">
        <f t="shared" si="18"/>
        <v>0</v>
      </c>
      <c r="H428" s="274" t="s">
        <v>1743</v>
      </c>
    </row>
    <row r="429" spans="1:8" ht="14.25">
      <c r="A429" s="269" t="s">
        <v>1744</v>
      </c>
      <c r="B429" s="72">
        <f>SUM(B430:B434)</f>
        <v>3771</v>
      </c>
      <c r="C429" s="72">
        <f>SUM(C430:C434)</f>
        <v>132</v>
      </c>
      <c r="D429" s="72">
        <f t="shared" si="19"/>
        <v>-3639</v>
      </c>
      <c r="E429" s="273">
        <f t="shared" si="20"/>
        <v>-96.5</v>
      </c>
      <c r="F429" s="274">
        <v>20604</v>
      </c>
      <c r="G429" s="51">
        <f t="shared" si="18"/>
        <v>132</v>
      </c>
      <c r="H429" s="274" t="s">
        <v>1744</v>
      </c>
    </row>
    <row r="430" spans="1:8" ht="14.25">
      <c r="A430" s="65" t="s">
        <v>1731</v>
      </c>
      <c r="B430" s="72">
        <f>VLOOKUP(F430,'[1]表二（旧）'!$F$5:$G$1311,2,FALSE)</f>
        <v>0</v>
      </c>
      <c r="C430" s="72"/>
      <c r="D430" s="72">
        <f t="shared" si="19"/>
        <v>0</v>
      </c>
      <c r="E430" s="273">
        <f t="shared" si="20"/>
      </c>
      <c r="F430" s="274">
        <v>2060401</v>
      </c>
      <c r="G430" s="51">
        <f t="shared" si="18"/>
        <v>0</v>
      </c>
      <c r="H430" s="274" t="s">
        <v>1731</v>
      </c>
    </row>
    <row r="431" spans="1:8" ht="14.25">
      <c r="A431" s="268" t="s">
        <v>1745</v>
      </c>
      <c r="B431" s="72">
        <f>VLOOKUP(F431,'[1]表二（旧）'!$F$5:$G$1311,2,FALSE)</f>
        <v>3195</v>
      </c>
      <c r="C431" s="72">
        <v>102</v>
      </c>
      <c r="D431" s="72">
        <f t="shared" si="19"/>
        <v>-3093</v>
      </c>
      <c r="E431" s="273">
        <f t="shared" si="20"/>
        <v>-96.8</v>
      </c>
      <c r="F431" s="274">
        <v>2060402</v>
      </c>
      <c r="G431" s="51">
        <f t="shared" si="18"/>
        <v>102</v>
      </c>
      <c r="H431" s="274" t="s">
        <v>1745</v>
      </c>
    </row>
    <row r="432" spans="1:8" ht="14.25">
      <c r="A432" s="268" t="s">
        <v>1746</v>
      </c>
      <c r="B432" s="72">
        <f>VLOOKUP(F432,'[1]表二（旧）'!$F$5:$G$1311,2,FALSE)</f>
        <v>0</v>
      </c>
      <c r="C432" s="72"/>
      <c r="D432" s="72">
        <f t="shared" si="19"/>
        <v>0</v>
      </c>
      <c r="E432" s="273">
        <f t="shared" si="20"/>
      </c>
      <c r="F432" s="274">
        <v>2060403</v>
      </c>
      <c r="G432" s="51">
        <f t="shared" si="18"/>
        <v>0</v>
      </c>
      <c r="H432" s="274" t="s">
        <v>1746</v>
      </c>
    </row>
    <row r="433" spans="1:8" ht="14.25">
      <c r="A433" s="268" t="s">
        <v>1747</v>
      </c>
      <c r="B433" s="72">
        <f>VLOOKUP(F433,'[1]表二（旧）'!$F$5:$G$1311,2,FALSE)</f>
        <v>0</v>
      </c>
      <c r="C433" s="72">
        <v>30</v>
      </c>
      <c r="D433" s="72">
        <f t="shared" si="19"/>
        <v>30</v>
      </c>
      <c r="E433" s="273">
        <f t="shared" si="20"/>
      </c>
      <c r="F433" s="274">
        <v>2060404</v>
      </c>
      <c r="G433" s="51">
        <f t="shared" si="18"/>
        <v>30</v>
      </c>
      <c r="H433" s="274" t="s">
        <v>1747</v>
      </c>
    </row>
    <row r="434" spans="1:8" ht="14.25">
      <c r="A434" s="269" t="s">
        <v>1748</v>
      </c>
      <c r="B434" s="72">
        <f>VLOOKUP(F434,'[1]表二（旧）'!$F$5:$G$1311,2,FALSE)</f>
        <v>576</v>
      </c>
      <c r="C434" s="72"/>
      <c r="D434" s="72">
        <f t="shared" si="19"/>
        <v>-576</v>
      </c>
      <c r="E434" s="273">
        <f t="shared" si="20"/>
        <v>-100</v>
      </c>
      <c r="F434" s="274">
        <v>2060499</v>
      </c>
      <c r="G434" s="51">
        <f t="shared" si="18"/>
        <v>0</v>
      </c>
      <c r="H434" s="274" t="s">
        <v>1748</v>
      </c>
    </row>
    <row r="435" spans="1:8" ht="14.25">
      <c r="A435" s="269" t="s">
        <v>1749</v>
      </c>
      <c r="B435" s="72">
        <f>SUM(B436:B439)</f>
        <v>0</v>
      </c>
      <c r="C435" s="72">
        <f>SUM(C436:C439)</f>
        <v>0</v>
      </c>
      <c r="D435" s="72">
        <f t="shared" si="19"/>
        <v>0</v>
      </c>
      <c r="E435" s="273">
        <f t="shared" si="20"/>
      </c>
      <c r="F435" s="274">
        <v>20605</v>
      </c>
      <c r="G435" s="51">
        <f t="shared" si="18"/>
        <v>0</v>
      </c>
      <c r="H435" s="274" t="s">
        <v>1749</v>
      </c>
    </row>
    <row r="436" spans="1:8" ht="14.25">
      <c r="A436" s="269" t="s">
        <v>1731</v>
      </c>
      <c r="B436" s="72">
        <f>VLOOKUP(F436,'[1]表二（旧）'!$F$5:$G$1311,2,FALSE)</f>
        <v>0</v>
      </c>
      <c r="C436" s="72"/>
      <c r="D436" s="72">
        <f t="shared" si="19"/>
        <v>0</v>
      </c>
      <c r="E436" s="273">
        <f t="shared" si="20"/>
      </c>
      <c r="F436" s="274">
        <v>2060501</v>
      </c>
      <c r="G436" s="51">
        <f t="shared" si="18"/>
        <v>0</v>
      </c>
      <c r="H436" s="274" t="s">
        <v>1731</v>
      </c>
    </row>
    <row r="437" spans="1:8" ht="14.25">
      <c r="A437" s="268" t="s">
        <v>1750</v>
      </c>
      <c r="B437" s="72">
        <f>VLOOKUP(F437,'[1]表二（旧）'!$F$5:$G$1311,2,FALSE)</f>
        <v>0</v>
      </c>
      <c r="C437" s="72"/>
      <c r="D437" s="72">
        <f t="shared" si="19"/>
        <v>0</v>
      </c>
      <c r="E437" s="273">
        <f t="shared" si="20"/>
      </c>
      <c r="F437" s="274">
        <v>2060502</v>
      </c>
      <c r="G437" s="51">
        <f t="shared" si="18"/>
        <v>0</v>
      </c>
      <c r="H437" s="274" t="s">
        <v>1750</v>
      </c>
    </row>
    <row r="438" spans="1:8" ht="14.25">
      <c r="A438" s="268" t="s">
        <v>1751</v>
      </c>
      <c r="B438" s="72">
        <f>VLOOKUP(F438,'[1]表二（旧）'!$F$5:$G$1311,2,FALSE)</f>
        <v>0</v>
      </c>
      <c r="C438" s="72"/>
      <c r="D438" s="72">
        <f t="shared" si="19"/>
        <v>0</v>
      </c>
      <c r="E438" s="273">
        <f t="shared" si="20"/>
      </c>
      <c r="F438" s="274">
        <v>2060503</v>
      </c>
      <c r="G438" s="51">
        <f t="shared" si="18"/>
        <v>0</v>
      </c>
      <c r="H438" s="274" t="s">
        <v>1751</v>
      </c>
    </row>
    <row r="439" spans="1:8" ht="14.25">
      <c r="A439" s="268" t="s">
        <v>1752</v>
      </c>
      <c r="B439" s="72">
        <f>VLOOKUP(F439,'[1]表二（旧）'!$F$5:$G$1311,2,FALSE)</f>
        <v>0</v>
      </c>
      <c r="C439" s="72"/>
      <c r="D439" s="72">
        <f t="shared" si="19"/>
        <v>0</v>
      </c>
      <c r="E439" s="273">
        <f t="shared" si="20"/>
      </c>
      <c r="F439" s="274">
        <v>2060599</v>
      </c>
      <c r="G439" s="51">
        <f t="shared" si="18"/>
        <v>0</v>
      </c>
      <c r="H439" s="274" t="s">
        <v>1752</v>
      </c>
    </row>
    <row r="440" spans="1:8" ht="14.25">
      <c r="A440" s="269" t="s">
        <v>1753</v>
      </c>
      <c r="B440" s="72">
        <f>SUM(B441:B444)</f>
        <v>0</v>
      </c>
      <c r="C440" s="72">
        <f>SUM(C441:C444)</f>
        <v>0</v>
      </c>
      <c r="D440" s="72">
        <f t="shared" si="19"/>
        <v>0</v>
      </c>
      <c r="E440" s="273">
        <f t="shared" si="20"/>
      </c>
      <c r="F440" s="274">
        <v>20606</v>
      </c>
      <c r="G440" s="51">
        <f t="shared" si="18"/>
        <v>0</v>
      </c>
      <c r="H440" s="274" t="s">
        <v>1753</v>
      </c>
    </row>
    <row r="441" spans="1:8" ht="14.25">
      <c r="A441" s="269" t="s">
        <v>1754</v>
      </c>
      <c r="B441" s="72">
        <f>VLOOKUP(F441,'[1]表二（旧）'!$F$5:$G$1311,2,FALSE)</f>
        <v>0</v>
      </c>
      <c r="C441" s="72"/>
      <c r="D441" s="72">
        <f t="shared" si="19"/>
        <v>0</v>
      </c>
      <c r="E441" s="273">
        <f t="shared" si="20"/>
      </c>
      <c r="F441" s="274">
        <v>2060601</v>
      </c>
      <c r="G441" s="51">
        <f t="shared" si="18"/>
        <v>0</v>
      </c>
      <c r="H441" s="274" t="s">
        <v>1754</v>
      </c>
    </row>
    <row r="442" spans="1:8" ht="14.25">
      <c r="A442" s="269" t="s">
        <v>1755</v>
      </c>
      <c r="B442" s="72">
        <f>VLOOKUP(F442,'[1]表二（旧）'!$F$5:$G$1311,2,FALSE)</f>
        <v>0</v>
      </c>
      <c r="C442" s="72"/>
      <c r="D442" s="72">
        <f t="shared" si="19"/>
        <v>0</v>
      </c>
      <c r="E442" s="273">
        <f t="shared" si="20"/>
      </c>
      <c r="F442" s="274">
        <v>2060602</v>
      </c>
      <c r="G442" s="51">
        <f t="shared" si="18"/>
        <v>0</v>
      </c>
      <c r="H442" s="274" t="s">
        <v>1755</v>
      </c>
    </row>
    <row r="443" spans="1:8" ht="14.25">
      <c r="A443" s="269" t="s">
        <v>1756</v>
      </c>
      <c r="B443" s="72">
        <f>VLOOKUP(F443,'[1]表二（旧）'!$F$5:$G$1311,2,FALSE)</f>
        <v>0</v>
      </c>
      <c r="C443" s="72"/>
      <c r="D443" s="72">
        <f t="shared" si="19"/>
        <v>0</v>
      </c>
      <c r="E443" s="273">
        <f t="shared" si="20"/>
      </c>
      <c r="F443" s="274">
        <v>2060603</v>
      </c>
      <c r="G443" s="51">
        <f t="shared" si="18"/>
        <v>0</v>
      </c>
      <c r="H443" s="274" t="s">
        <v>1757</v>
      </c>
    </row>
    <row r="444" spans="1:8" ht="14.25">
      <c r="A444" s="269" t="s">
        <v>1758</v>
      </c>
      <c r="B444" s="72">
        <f>VLOOKUP(F444,'[1]表二（旧）'!$F$5:$G$1311,2,FALSE)</f>
        <v>0</v>
      </c>
      <c r="C444" s="72"/>
      <c r="D444" s="72">
        <f t="shared" si="19"/>
        <v>0</v>
      </c>
      <c r="E444" s="273">
        <f t="shared" si="20"/>
      </c>
      <c r="F444" s="274">
        <v>2060699</v>
      </c>
      <c r="G444" s="51">
        <f t="shared" si="18"/>
        <v>0</v>
      </c>
      <c r="H444" s="274" t="s">
        <v>1759</v>
      </c>
    </row>
    <row r="445" spans="1:8" ht="14.25">
      <c r="A445" s="268" t="s">
        <v>1760</v>
      </c>
      <c r="B445" s="72">
        <f>SUM(B446:B451)</f>
        <v>92</v>
      </c>
      <c r="C445" s="72">
        <f>SUM(C446:C451)</f>
        <v>0</v>
      </c>
      <c r="D445" s="72">
        <f t="shared" si="19"/>
        <v>-92</v>
      </c>
      <c r="E445" s="273">
        <f t="shared" si="20"/>
        <v>-100</v>
      </c>
      <c r="F445" s="274">
        <v>20607</v>
      </c>
      <c r="G445" s="51">
        <f t="shared" si="18"/>
        <v>0</v>
      </c>
      <c r="H445" s="274" t="s">
        <v>1760</v>
      </c>
    </row>
    <row r="446" spans="1:8" ht="14.25">
      <c r="A446" s="268" t="s">
        <v>1731</v>
      </c>
      <c r="B446" s="72">
        <f>VLOOKUP(F446,'[1]表二（旧）'!$F$5:$G$1311,2,FALSE)</f>
        <v>69</v>
      </c>
      <c r="C446" s="72"/>
      <c r="D446" s="72">
        <f t="shared" si="19"/>
        <v>-69</v>
      </c>
      <c r="E446" s="273">
        <f t="shared" si="20"/>
        <v>-100</v>
      </c>
      <c r="F446" s="274">
        <v>2060701</v>
      </c>
      <c r="G446" s="51">
        <f t="shared" si="18"/>
        <v>0</v>
      </c>
      <c r="H446" s="274" t="s">
        <v>1731</v>
      </c>
    </row>
    <row r="447" spans="1:8" ht="14.25">
      <c r="A447" s="269" t="s">
        <v>1761</v>
      </c>
      <c r="B447" s="72">
        <f>VLOOKUP(F447,'[1]表二（旧）'!$F$5:$G$1311,2,FALSE)</f>
        <v>23</v>
      </c>
      <c r="C447" s="72"/>
      <c r="D447" s="72">
        <f t="shared" si="19"/>
        <v>-23</v>
      </c>
      <c r="E447" s="273">
        <f t="shared" si="20"/>
        <v>-100</v>
      </c>
      <c r="F447" s="274">
        <v>2060702</v>
      </c>
      <c r="G447" s="51">
        <f t="shared" si="18"/>
        <v>0</v>
      </c>
      <c r="H447" s="274" t="s">
        <v>1761</v>
      </c>
    </row>
    <row r="448" spans="1:8" ht="14.25">
      <c r="A448" s="269" t="s">
        <v>1762</v>
      </c>
      <c r="B448" s="72">
        <f>VLOOKUP(F448,'[1]表二（旧）'!$F$5:$G$1311,2,FALSE)</f>
        <v>0</v>
      </c>
      <c r="C448" s="72"/>
      <c r="D448" s="72">
        <f t="shared" si="19"/>
        <v>0</v>
      </c>
      <c r="E448" s="273">
        <f t="shared" si="20"/>
      </c>
      <c r="F448" s="274">
        <v>2060703</v>
      </c>
      <c r="G448" s="51">
        <f t="shared" si="18"/>
        <v>0</v>
      </c>
      <c r="H448" s="274" t="s">
        <v>1762</v>
      </c>
    </row>
    <row r="449" spans="1:8" ht="14.25">
      <c r="A449" s="269" t="s">
        <v>1763</v>
      </c>
      <c r="B449" s="72">
        <f>VLOOKUP(F449,'[1]表二（旧）'!$F$5:$G$1311,2,FALSE)</f>
        <v>0</v>
      </c>
      <c r="C449" s="72"/>
      <c r="D449" s="72">
        <f t="shared" si="19"/>
        <v>0</v>
      </c>
      <c r="E449" s="273">
        <f t="shared" si="20"/>
      </c>
      <c r="F449" s="274">
        <v>2060704</v>
      </c>
      <c r="G449" s="51">
        <f t="shared" si="18"/>
        <v>0</v>
      </c>
      <c r="H449" s="274" t="s">
        <v>1763</v>
      </c>
    </row>
    <row r="450" spans="1:8" ht="14.25">
      <c r="A450" s="268" t="s">
        <v>1764</v>
      </c>
      <c r="B450" s="72">
        <f>VLOOKUP(F450,'[1]表二（旧）'!$F$5:$G$1311,2,FALSE)</f>
        <v>0</v>
      </c>
      <c r="C450" s="72"/>
      <c r="D450" s="72">
        <f t="shared" si="19"/>
        <v>0</v>
      </c>
      <c r="E450" s="273">
        <f t="shared" si="20"/>
      </c>
      <c r="F450" s="274">
        <v>2060705</v>
      </c>
      <c r="G450" s="51">
        <f t="shared" si="18"/>
        <v>0</v>
      </c>
      <c r="H450" s="274" t="s">
        <v>1764</v>
      </c>
    </row>
    <row r="451" spans="1:8" ht="14.25">
      <c r="A451" s="268" t="s">
        <v>1765</v>
      </c>
      <c r="B451" s="72">
        <f>VLOOKUP(F451,'[1]表二（旧）'!$F$5:$G$1311,2,FALSE)</f>
        <v>0</v>
      </c>
      <c r="C451" s="72"/>
      <c r="D451" s="72">
        <f t="shared" si="19"/>
        <v>0</v>
      </c>
      <c r="E451" s="273">
        <f t="shared" si="20"/>
      </c>
      <c r="F451" s="274">
        <v>2060799</v>
      </c>
      <c r="G451" s="51">
        <f t="shared" si="18"/>
        <v>0</v>
      </c>
      <c r="H451" s="274" t="s">
        <v>1765</v>
      </c>
    </row>
    <row r="452" spans="1:8" ht="14.25">
      <c r="A452" s="268" t="s">
        <v>1766</v>
      </c>
      <c r="B452" s="72">
        <f>SUM(B453:B455)</f>
        <v>0</v>
      </c>
      <c r="C452" s="72">
        <f>SUM(C453:C455)</f>
        <v>0</v>
      </c>
      <c r="D452" s="72">
        <f t="shared" si="19"/>
        <v>0</v>
      </c>
      <c r="E452" s="273">
        <f t="shared" si="20"/>
      </c>
      <c r="F452" s="274">
        <v>20608</v>
      </c>
      <c r="G452" s="51">
        <f aca="true" t="shared" si="21" ref="G452:G515">SUM(C452)</f>
        <v>0</v>
      </c>
      <c r="H452" s="274" t="s">
        <v>1766</v>
      </c>
    </row>
    <row r="453" spans="1:8" ht="14.25">
      <c r="A453" s="269" t="s">
        <v>1767</v>
      </c>
      <c r="B453" s="72">
        <f>VLOOKUP(F453,'[1]表二（旧）'!$F$5:$G$1311,2,FALSE)</f>
        <v>0</v>
      </c>
      <c r="C453" s="72"/>
      <c r="D453" s="72">
        <f aca="true" t="shared" si="22" ref="D453:D516">C453-B453</f>
        <v>0</v>
      </c>
      <c r="E453" s="273">
        <f aca="true" t="shared" si="23" ref="E453:E516">IF(B453=0,"",ROUND(D453/B453*100,1))</f>
      </c>
      <c r="F453" s="274">
        <v>2060801</v>
      </c>
      <c r="G453" s="51">
        <f t="shared" si="21"/>
        <v>0</v>
      </c>
      <c r="H453" s="274" t="s">
        <v>1767</v>
      </c>
    </row>
    <row r="454" spans="1:8" ht="14.25">
      <c r="A454" s="269" t="s">
        <v>1768</v>
      </c>
      <c r="B454" s="72">
        <f>VLOOKUP(F454,'[1]表二（旧）'!$F$5:$G$1311,2,FALSE)</f>
        <v>0</v>
      </c>
      <c r="C454" s="72"/>
      <c r="D454" s="72">
        <f t="shared" si="22"/>
        <v>0</v>
      </c>
      <c r="E454" s="273">
        <f t="shared" si="23"/>
      </c>
      <c r="F454" s="274">
        <v>2060802</v>
      </c>
      <c r="G454" s="51">
        <f t="shared" si="21"/>
        <v>0</v>
      </c>
      <c r="H454" s="274" t="s">
        <v>1768</v>
      </c>
    </row>
    <row r="455" spans="1:8" ht="14.25">
      <c r="A455" s="269" t="s">
        <v>1769</v>
      </c>
      <c r="B455" s="72">
        <f>VLOOKUP(F455,'[1]表二（旧）'!$F$5:$G$1311,2,FALSE)</f>
        <v>0</v>
      </c>
      <c r="C455" s="72"/>
      <c r="D455" s="72">
        <f t="shared" si="22"/>
        <v>0</v>
      </c>
      <c r="E455" s="273">
        <f t="shared" si="23"/>
      </c>
      <c r="F455" s="274">
        <v>2060899</v>
      </c>
      <c r="G455" s="51">
        <f t="shared" si="21"/>
        <v>0</v>
      </c>
      <c r="H455" s="274" t="s">
        <v>1769</v>
      </c>
    </row>
    <row r="456" spans="1:8" ht="14.25">
      <c r="A456" s="65" t="s">
        <v>1770</v>
      </c>
      <c r="B456" s="72">
        <f>SUM(B457:B458)</f>
        <v>0</v>
      </c>
      <c r="C456" s="72">
        <f>SUM(C457:C458)</f>
        <v>0</v>
      </c>
      <c r="D456" s="72">
        <f t="shared" si="22"/>
        <v>0</v>
      </c>
      <c r="E456" s="273">
        <f t="shared" si="23"/>
      </c>
      <c r="F456" s="274">
        <v>20609</v>
      </c>
      <c r="G456" s="51">
        <f t="shared" si="21"/>
        <v>0</v>
      </c>
      <c r="H456" s="274" t="s">
        <v>1770</v>
      </c>
    </row>
    <row r="457" spans="1:8" ht="14.25">
      <c r="A457" s="269" t="s">
        <v>1771</v>
      </c>
      <c r="B457" s="72">
        <f>VLOOKUP(F457,'[1]表二（旧）'!$F$5:$G$1311,2,FALSE)</f>
        <v>0</v>
      </c>
      <c r="C457" s="72"/>
      <c r="D457" s="72">
        <f t="shared" si="22"/>
        <v>0</v>
      </c>
      <c r="E457" s="273">
        <f t="shared" si="23"/>
      </c>
      <c r="F457" s="274">
        <v>2060901</v>
      </c>
      <c r="G457" s="51">
        <f t="shared" si="21"/>
        <v>0</v>
      </c>
      <c r="H457" s="274" t="s">
        <v>1771</v>
      </c>
    </row>
    <row r="458" spans="1:8" ht="14.25">
      <c r="A458" s="269" t="s">
        <v>1772</v>
      </c>
      <c r="B458" s="72">
        <f>VLOOKUP(F458,'[1]表二（旧）'!$F$5:$G$1311,2,FALSE)</f>
        <v>0</v>
      </c>
      <c r="C458" s="72"/>
      <c r="D458" s="72">
        <f t="shared" si="22"/>
        <v>0</v>
      </c>
      <c r="E458" s="273">
        <f t="shared" si="23"/>
      </c>
      <c r="F458" s="274">
        <v>2060902</v>
      </c>
      <c r="G458" s="51">
        <f t="shared" si="21"/>
        <v>0</v>
      </c>
      <c r="H458" s="274" t="s">
        <v>1772</v>
      </c>
    </row>
    <row r="459" spans="1:8" ht="14.25">
      <c r="A459" s="268" t="s">
        <v>2632</v>
      </c>
      <c r="B459" s="72">
        <f>SUM(B460:B463)</f>
        <v>0</v>
      </c>
      <c r="C459" s="72">
        <f>SUM(C460:C463)</f>
        <v>148</v>
      </c>
      <c r="D459" s="72">
        <f t="shared" si="22"/>
        <v>148</v>
      </c>
      <c r="E459" s="273">
        <f t="shared" si="23"/>
      </c>
      <c r="F459" s="274">
        <v>20699</v>
      </c>
      <c r="G459" s="51">
        <f t="shared" si="21"/>
        <v>148</v>
      </c>
      <c r="H459" s="274" t="s">
        <v>119</v>
      </c>
    </row>
    <row r="460" spans="1:8" ht="14.25">
      <c r="A460" s="268" t="s">
        <v>1773</v>
      </c>
      <c r="B460" s="72">
        <f>VLOOKUP(F460,'[1]表二（旧）'!$F$5:$G$1311,2,FALSE)</f>
        <v>0</v>
      </c>
      <c r="C460" s="72"/>
      <c r="D460" s="72">
        <f t="shared" si="22"/>
        <v>0</v>
      </c>
      <c r="E460" s="273">
        <f t="shared" si="23"/>
      </c>
      <c r="F460" s="274">
        <v>2069901</v>
      </c>
      <c r="G460" s="51">
        <f t="shared" si="21"/>
        <v>0</v>
      </c>
      <c r="H460" s="274" t="s">
        <v>1773</v>
      </c>
    </row>
    <row r="461" spans="1:8" ht="14.25">
      <c r="A461" s="269" t="s">
        <v>1774</v>
      </c>
      <c r="B461" s="72">
        <f>VLOOKUP(F461,'[1]表二（旧）'!$F$5:$G$1311,2,FALSE)</f>
        <v>0</v>
      </c>
      <c r="C461" s="72"/>
      <c r="D461" s="72">
        <f t="shared" si="22"/>
        <v>0</v>
      </c>
      <c r="E461" s="273">
        <f t="shared" si="23"/>
      </c>
      <c r="F461" s="274">
        <v>2069902</v>
      </c>
      <c r="G461" s="51">
        <f t="shared" si="21"/>
        <v>0</v>
      </c>
      <c r="H461" s="274" t="s">
        <v>1774</v>
      </c>
    </row>
    <row r="462" spans="1:8" ht="14.25">
      <c r="A462" s="269" t="s">
        <v>1775</v>
      </c>
      <c r="B462" s="72">
        <f>VLOOKUP(F462,'[1]表二（旧）'!$F$5:$G$1311,2,FALSE)</f>
        <v>0</v>
      </c>
      <c r="C462" s="72"/>
      <c r="D462" s="72">
        <f t="shared" si="22"/>
        <v>0</v>
      </c>
      <c r="E462" s="273">
        <f t="shared" si="23"/>
      </c>
      <c r="F462" s="274">
        <v>2069903</v>
      </c>
      <c r="G462" s="51">
        <f t="shared" si="21"/>
        <v>0</v>
      </c>
      <c r="H462" s="274" t="s">
        <v>1775</v>
      </c>
    </row>
    <row r="463" spans="1:8" ht="14.25">
      <c r="A463" s="269" t="s">
        <v>1776</v>
      </c>
      <c r="B463" s="72">
        <f>VLOOKUP(F463,'[1]表二（旧）'!$F$5:$G$1311,2,FALSE)</f>
        <v>0</v>
      </c>
      <c r="C463" s="72">
        <v>148</v>
      </c>
      <c r="D463" s="72">
        <f t="shared" si="22"/>
        <v>148</v>
      </c>
      <c r="E463" s="273">
        <f t="shared" si="23"/>
      </c>
      <c r="F463" s="274">
        <v>2069999</v>
      </c>
      <c r="G463" s="51">
        <f t="shared" si="21"/>
        <v>148</v>
      </c>
      <c r="H463" s="274" t="s">
        <v>1776</v>
      </c>
    </row>
    <row r="464" spans="1:8" ht="14.25">
      <c r="A464" s="65" t="s">
        <v>450</v>
      </c>
      <c r="B464" s="72">
        <f>SUM(B465,B481,B489,B500,B509,B516,)</f>
        <v>2136</v>
      </c>
      <c r="C464" s="72">
        <f>SUM(C465,C481,C489,C500,C509,C516,)</f>
        <v>2643</v>
      </c>
      <c r="D464" s="72">
        <f t="shared" si="22"/>
        <v>507</v>
      </c>
      <c r="E464" s="273">
        <f t="shared" si="23"/>
        <v>23.7</v>
      </c>
      <c r="F464" s="274">
        <v>207</v>
      </c>
      <c r="G464" s="51">
        <f t="shared" si="21"/>
        <v>2643</v>
      </c>
      <c r="H464" s="274" t="s">
        <v>1777</v>
      </c>
    </row>
    <row r="465" spans="1:8" ht="14.25">
      <c r="A465" s="65" t="s">
        <v>1778</v>
      </c>
      <c r="B465" s="72">
        <f>SUM(B466:B480)</f>
        <v>1315</v>
      </c>
      <c r="C465" s="72">
        <f>SUM(C466:C480)</f>
        <v>1119</v>
      </c>
      <c r="D465" s="72">
        <f t="shared" si="22"/>
        <v>-196</v>
      </c>
      <c r="E465" s="273">
        <f t="shared" si="23"/>
        <v>-14.9</v>
      </c>
      <c r="F465" s="274">
        <v>20701</v>
      </c>
      <c r="G465" s="51">
        <f t="shared" si="21"/>
        <v>1119</v>
      </c>
      <c r="H465" s="274" t="s">
        <v>1779</v>
      </c>
    </row>
    <row r="466" spans="1:8" ht="14.25">
      <c r="A466" s="65" t="s">
        <v>1041</v>
      </c>
      <c r="B466" s="72">
        <f>VLOOKUP(F466,'[1]表二（旧）'!$F$5:$G$1311,2,FALSE)+VLOOKUP(2160501,'[1]表二（旧）'!$F$5:$G$1311,2,FALSE)</f>
        <v>326</v>
      </c>
      <c r="C466" s="72">
        <v>155</v>
      </c>
      <c r="D466" s="72">
        <f t="shared" si="22"/>
        <v>-171</v>
      </c>
      <c r="E466" s="273">
        <f t="shared" si="23"/>
        <v>-52.5</v>
      </c>
      <c r="F466" s="274">
        <v>2070101</v>
      </c>
      <c r="G466" s="51">
        <f t="shared" si="21"/>
        <v>155</v>
      </c>
      <c r="H466" s="274" t="s">
        <v>1041</v>
      </c>
    </row>
    <row r="467" spans="1:8" ht="14.25">
      <c r="A467" s="65" t="s">
        <v>1034</v>
      </c>
      <c r="B467" s="72">
        <f>VLOOKUP(F467,'[1]表二（旧）'!$F$5:$G$1311,2,FALSE)+VLOOKUP(2160502,'[1]表二（旧）'!$F$5:$G$1311,2,FALSE)</f>
        <v>13</v>
      </c>
      <c r="C467" s="72">
        <v>12</v>
      </c>
      <c r="D467" s="72">
        <f t="shared" si="22"/>
        <v>-1</v>
      </c>
      <c r="E467" s="273">
        <f t="shared" si="23"/>
        <v>-7.7</v>
      </c>
      <c r="F467" s="274">
        <v>2070102</v>
      </c>
      <c r="G467" s="51">
        <f t="shared" si="21"/>
        <v>12</v>
      </c>
      <c r="H467" s="274" t="s">
        <v>1034</v>
      </c>
    </row>
    <row r="468" spans="1:8" ht="14.25">
      <c r="A468" s="65" t="s">
        <v>1042</v>
      </c>
      <c r="B468" s="72">
        <f>VLOOKUP(F468,'[1]表二（旧）'!$F$5:$G$1311,2,FALSE)+VLOOKUP(2160503,'[1]表二（旧）'!$F$5:$G$1311,2,FALSE)</f>
        <v>0</v>
      </c>
      <c r="C468" s="72"/>
      <c r="D468" s="72">
        <f t="shared" si="22"/>
        <v>0</v>
      </c>
      <c r="E468" s="273">
        <f t="shared" si="23"/>
      </c>
      <c r="F468" s="274">
        <v>2070103</v>
      </c>
      <c r="G468" s="51">
        <f t="shared" si="21"/>
        <v>0</v>
      </c>
      <c r="H468" s="274" t="s">
        <v>1042</v>
      </c>
    </row>
    <row r="469" spans="1:8" ht="14.25">
      <c r="A469" s="65" t="s">
        <v>1780</v>
      </c>
      <c r="B469" s="72">
        <f>VLOOKUP(F469,'[1]表二（旧）'!$F$5:$G$1311,2,FALSE)</f>
        <v>100</v>
      </c>
      <c r="C469" s="72">
        <v>88</v>
      </c>
      <c r="D469" s="72">
        <f t="shared" si="22"/>
        <v>-12</v>
      </c>
      <c r="E469" s="273">
        <f t="shared" si="23"/>
        <v>-12</v>
      </c>
      <c r="F469" s="274">
        <v>2070104</v>
      </c>
      <c r="G469" s="51">
        <f t="shared" si="21"/>
        <v>88</v>
      </c>
      <c r="H469" s="274" t="s">
        <v>1780</v>
      </c>
    </row>
    <row r="470" spans="1:8" ht="14.25">
      <c r="A470" s="65" t="s">
        <v>1781</v>
      </c>
      <c r="B470" s="72">
        <f>VLOOKUP(F470,'[1]表二（旧）'!$F$5:$G$1311,2,FALSE)</f>
        <v>3</v>
      </c>
      <c r="C470" s="72">
        <v>23</v>
      </c>
      <c r="D470" s="72">
        <f t="shared" si="22"/>
        <v>20</v>
      </c>
      <c r="E470" s="273">
        <f t="shared" si="23"/>
        <v>666.7</v>
      </c>
      <c r="F470" s="274">
        <v>2070105</v>
      </c>
      <c r="G470" s="51">
        <f t="shared" si="21"/>
        <v>23</v>
      </c>
      <c r="H470" s="274" t="s">
        <v>1781</v>
      </c>
    </row>
    <row r="471" spans="1:8" ht="14.25">
      <c r="A471" s="65" t="s">
        <v>1782</v>
      </c>
      <c r="B471" s="72">
        <f>VLOOKUP(F471,'[1]表二（旧）'!$F$5:$G$1311,2,FALSE)</f>
        <v>0</v>
      </c>
      <c r="C471" s="72"/>
      <c r="D471" s="72">
        <f t="shared" si="22"/>
        <v>0</v>
      </c>
      <c r="E471" s="273">
        <f t="shared" si="23"/>
      </c>
      <c r="F471" s="274">
        <v>2070106</v>
      </c>
      <c r="G471" s="51">
        <f t="shared" si="21"/>
        <v>0</v>
      </c>
      <c r="H471" s="274" t="s">
        <v>1782</v>
      </c>
    </row>
    <row r="472" spans="1:8" ht="14.25">
      <c r="A472" s="65" t="s">
        <v>1783</v>
      </c>
      <c r="B472" s="72">
        <f>VLOOKUP(F472,'[1]表二（旧）'!$F$5:$G$1311,2,FALSE)</f>
        <v>0</v>
      </c>
      <c r="C472" s="72"/>
      <c r="D472" s="72">
        <f t="shared" si="22"/>
        <v>0</v>
      </c>
      <c r="E472" s="273">
        <f t="shared" si="23"/>
      </c>
      <c r="F472" s="274">
        <v>2070107</v>
      </c>
      <c r="G472" s="51">
        <f t="shared" si="21"/>
        <v>0</v>
      </c>
      <c r="H472" s="274" t="s">
        <v>1783</v>
      </c>
    </row>
    <row r="473" spans="1:8" ht="14.25">
      <c r="A473" s="65" t="s">
        <v>1784</v>
      </c>
      <c r="B473" s="72">
        <f>VLOOKUP(F473,'[1]表二（旧）'!$F$5:$G$1311,2,FALSE)</f>
        <v>318</v>
      </c>
      <c r="C473" s="72">
        <v>6</v>
      </c>
      <c r="D473" s="72">
        <f t="shared" si="22"/>
        <v>-312</v>
      </c>
      <c r="E473" s="273">
        <f t="shared" si="23"/>
        <v>-98.1</v>
      </c>
      <c r="F473" s="274">
        <v>2070108</v>
      </c>
      <c r="G473" s="51">
        <f t="shared" si="21"/>
        <v>6</v>
      </c>
      <c r="H473" s="274" t="s">
        <v>1784</v>
      </c>
    </row>
    <row r="474" spans="1:8" ht="14.25">
      <c r="A474" s="65" t="s">
        <v>1785</v>
      </c>
      <c r="B474" s="72">
        <f>VLOOKUP(F474,'[1]表二（旧）'!$F$5:$G$1311,2,FALSE)</f>
        <v>113</v>
      </c>
      <c r="C474" s="72">
        <v>115</v>
      </c>
      <c r="D474" s="72">
        <f t="shared" si="22"/>
        <v>2</v>
      </c>
      <c r="E474" s="273">
        <f t="shared" si="23"/>
        <v>1.8</v>
      </c>
      <c r="F474" s="274">
        <v>2070109</v>
      </c>
      <c r="G474" s="51">
        <f t="shared" si="21"/>
        <v>115</v>
      </c>
      <c r="H474" s="274" t="s">
        <v>1785</v>
      </c>
    </row>
    <row r="475" spans="1:8" ht="14.25">
      <c r="A475" s="65" t="s">
        <v>1786</v>
      </c>
      <c r="B475" s="72">
        <f>VLOOKUP(F475,'[1]表二（旧）'!$F$5:$G$1311,2,FALSE)</f>
        <v>10</v>
      </c>
      <c r="C475" s="72"/>
      <c r="D475" s="72">
        <f t="shared" si="22"/>
        <v>-10</v>
      </c>
      <c r="E475" s="273">
        <f t="shared" si="23"/>
        <v>-100</v>
      </c>
      <c r="F475" s="274">
        <v>2070110</v>
      </c>
      <c r="G475" s="51">
        <f t="shared" si="21"/>
        <v>0</v>
      </c>
      <c r="H475" s="274" t="s">
        <v>1787</v>
      </c>
    </row>
    <row r="476" spans="1:8" ht="14.25">
      <c r="A476" s="65" t="s">
        <v>1788</v>
      </c>
      <c r="B476" s="72">
        <f>VLOOKUP(F476,'[1]表二（旧）'!$F$5:$G$1311,2,FALSE)</f>
        <v>0</v>
      </c>
      <c r="C476" s="72"/>
      <c r="D476" s="72">
        <f t="shared" si="22"/>
        <v>0</v>
      </c>
      <c r="E476" s="273">
        <f t="shared" si="23"/>
      </c>
      <c r="F476" s="274">
        <v>2070111</v>
      </c>
      <c r="G476" s="51">
        <f t="shared" si="21"/>
        <v>0</v>
      </c>
      <c r="H476" s="274" t="s">
        <v>1788</v>
      </c>
    </row>
    <row r="477" spans="1:8" ht="14.25">
      <c r="A477" s="65" t="s">
        <v>1789</v>
      </c>
      <c r="B477" s="72">
        <f>VLOOKUP(F477,'[1]表二（旧）'!$F$5:$G$1311,2,FALSE)</f>
        <v>81</v>
      </c>
      <c r="C477" s="72">
        <v>65</v>
      </c>
      <c r="D477" s="72">
        <f t="shared" si="22"/>
        <v>-16</v>
      </c>
      <c r="E477" s="273">
        <f t="shared" si="23"/>
        <v>-19.8</v>
      </c>
      <c r="F477" s="274">
        <v>2070112</v>
      </c>
      <c r="G477" s="51">
        <f t="shared" si="21"/>
        <v>65</v>
      </c>
      <c r="H477" s="274" t="s">
        <v>1790</v>
      </c>
    </row>
    <row r="478" spans="1:8" ht="14.25">
      <c r="A478" s="281" t="s">
        <v>1791</v>
      </c>
      <c r="B478" s="72">
        <f>VLOOKUP(2160504,'[1]表二（旧）'!$F$5:$G$1311,2,FALSE)</f>
        <v>0</v>
      </c>
      <c r="C478" s="72"/>
      <c r="D478" s="72">
        <f t="shared" si="22"/>
        <v>0</v>
      </c>
      <c r="E478" s="273">
        <f t="shared" si="23"/>
      </c>
      <c r="F478" s="274">
        <v>2070113</v>
      </c>
      <c r="G478" s="51">
        <f t="shared" si="21"/>
        <v>0</v>
      </c>
      <c r="H478" s="274" t="s">
        <v>1792</v>
      </c>
    </row>
    <row r="479" spans="1:8" ht="14.25">
      <c r="A479" s="65" t="s">
        <v>1793</v>
      </c>
      <c r="B479" s="72">
        <f>VLOOKUP(2160505,'[1]表二（旧）'!$F$5:$G$1311,2,FALSE)</f>
        <v>0</v>
      </c>
      <c r="C479" s="72"/>
      <c r="D479" s="72">
        <f t="shared" si="22"/>
        <v>0</v>
      </c>
      <c r="E479" s="273">
        <f t="shared" si="23"/>
      </c>
      <c r="F479" s="274">
        <v>2070114</v>
      </c>
      <c r="G479" s="51">
        <f t="shared" si="21"/>
        <v>0</v>
      </c>
      <c r="H479" s="274" t="s">
        <v>1794</v>
      </c>
    </row>
    <row r="480" spans="1:8" ht="14.25">
      <c r="A480" s="65" t="s">
        <v>1795</v>
      </c>
      <c r="B480" s="72">
        <f>VLOOKUP(F480,'[1]表二（旧）'!$F$5:$G$1311,2,FALSE)+VLOOKUP(2160599,'[1]表二（旧）'!$F$5:$G$1311,2,FALSE)</f>
        <v>351</v>
      </c>
      <c r="C480" s="72">
        <v>655</v>
      </c>
      <c r="D480" s="72">
        <f t="shared" si="22"/>
        <v>304</v>
      </c>
      <c r="E480" s="273">
        <f t="shared" si="23"/>
        <v>86.6</v>
      </c>
      <c r="F480" s="274">
        <v>2070199</v>
      </c>
      <c r="G480" s="51">
        <f t="shared" si="21"/>
        <v>655</v>
      </c>
      <c r="H480" s="274" t="s">
        <v>1796</v>
      </c>
    </row>
    <row r="481" spans="1:8" ht="14.25">
      <c r="A481" s="65" t="s">
        <v>1797</v>
      </c>
      <c r="B481" s="72">
        <f>SUM(B482:B488)</f>
        <v>75</v>
      </c>
      <c r="C481" s="72">
        <f>SUM(C482:C488)</f>
        <v>77</v>
      </c>
      <c r="D481" s="72">
        <f t="shared" si="22"/>
        <v>2</v>
      </c>
      <c r="E481" s="273">
        <f t="shared" si="23"/>
        <v>2.7</v>
      </c>
      <c r="F481" s="274">
        <v>20702</v>
      </c>
      <c r="G481" s="51">
        <f t="shared" si="21"/>
        <v>77</v>
      </c>
      <c r="H481" s="274" t="s">
        <v>1797</v>
      </c>
    </row>
    <row r="482" spans="1:8" ht="14.25">
      <c r="A482" s="65" t="s">
        <v>1041</v>
      </c>
      <c r="B482" s="72">
        <f>VLOOKUP(F482,'[1]表二（旧）'!$F$5:$G$1311,2,FALSE)</f>
        <v>71</v>
      </c>
      <c r="C482" s="72">
        <v>73</v>
      </c>
      <c r="D482" s="72">
        <f t="shared" si="22"/>
        <v>2</v>
      </c>
      <c r="E482" s="273">
        <f t="shared" si="23"/>
        <v>2.8</v>
      </c>
      <c r="F482" s="274">
        <v>2070201</v>
      </c>
      <c r="G482" s="51">
        <f t="shared" si="21"/>
        <v>73</v>
      </c>
      <c r="H482" s="274" t="s">
        <v>1041</v>
      </c>
    </row>
    <row r="483" spans="1:8" ht="14.25">
      <c r="A483" s="65" t="s">
        <v>1034</v>
      </c>
      <c r="B483" s="72">
        <f>VLOOKUP(F483,'[1]表二（旧）'!$F$5:$G$1311,2,FALSE)</f>
        <v>4</v>
      </c>
      <c r="C483" s="72"/>
      <c r="D483" s="72">
        <f t="shared" si="22"/>
        <v>-4</v>
      </c>
      <c r="E483" s="273">
        <f t="shared" si="23"/>
        <v>-100</v>
      </c>
      <c r="F483" s="274">
        <v>2070202</v>
      </c>
      <c r="G483" s="51">
        <f t="shared" si="21"/>
        <v>0</v>
      </c>
      <c r="H483" s="274" t="s">
        <v>1034</v>
      </c>
    </row>
    <row r="484" spans="1:8" ht="14.25">
      <c r="A484" s="65" t="s">
        <v>1042</v>
      </c>
      <c r="B484" s="72">
        <f>VLOOKUP(F484,'[1]表二（旧）'!$F$5:$G$1311,2,FALSE)</f>
        <v>0</v>
      </c>
      <c r="C484" s="72"/>
      <c r="D484" s="72">
        <f t="shared" si="22"/>
        <v>0</v>
      </c>
      <c r="E484" s="273">
        <f t="shared" si="23"/>
      </c>
      <c r="F484" s="274">
        <v>2070203</v>
      </c>
      <c r="G484" s="51">
        <f t="shared" si="21"/>
        <v>0</v>
      </c>
      <c r="H484" s="274" t="s">
        <v>1042</v>
      </c>
    </row>
    <row r="485" spans="1:8" ht="14.25">
      <c r="A485" s="65" t="s">
        <v>1798</v>
      </c>
      <c r="B485" s="72">
        <f>VLOOKUP(F485,'[1]表二（旧）'!$F$5:$G$1311,2,FALSE)</f>
        <v>0</v>
      </c>
      <c r="C485" s="72">
        <v>4</v>
      </c>
      <c r="D485" s="72">
        <f t="shared" si="22"/>
        <v>4</v>
      </c>
      <c r="E485" s="273">
        <f t="shared" si="23"/>
      </c>
      <c r="F485" s="274">
        <v>2070204</v>
      </c>
      <c r="G485" s="51">
        <f t="shared" si="21"/>
        <v>4</v>
      </c>
      <c r="H485" s="274" t="s">
        <v>1798</v>
      </c>
    </row>
    <row r="486" spans="1:8" ht="14.25">
      <c r="A486" s="65" t="s">
        <v>1799</v>
      </c>
      <c r="B486" s="72">
        <f>VLOOKUP(F486,'[1]表二（旧）'!$F$5:$G$1311,2,FALSE)</f>
        <v>0</v>
      </c>
      <c r="C486" s="72"/>
      <c r="D486" s="72">
        <f t="shared" si="22"/>
        <v>0</v>
      </c>
      <c r="E486" s="273">
        <f t="shared" si="23"/>
      </c>
      <c r="F486" s="274">
        <v>2070205</v>
      </c>
      <c r="G486" s="51">
        <f t="shared" si="21"/>
        <v>0</v>
      </c>
      <c r="H486" s="274" t="s">
        <v>1799</v>
      </c>
    </row>
    <row r="487" spans="1:8" ht="14.25">
      <c r="A487" s="65" t="s">
        <v>1800</v>
      </c>
      <c r="B487" s="72">
        <f>VLOOKUP(F487,'[1]表二（旧）'!$F$5:$G$1311,2,FALSE)</f>
        <v>0</v>
      </c>
      <c r="C487" s="72"/>
      <c r="D487" s="72">
        <f t="shared" si="22"/>
        <v>0</v>
      </c>
      <c r="E487" s="273">
        <f t="shared" si="23"/>
      </c>
      <c r="F487" s="274">
        <v>2070206</v>
      </c>
      <c r="G487" s="51">
        <f t="shared" si="21"/>
        <v>0</v>
      </c>
      <c r="H487" s="274" t="s">
        <v>1800</v>
      </c>
    </row>
    <row r="488" spans="1:8" ht="14.25">
      <c r="A488" s="65" t="s">
        <v>1801</v>
      </c>
      <c r="B488" s="72">
        <f>VLOOKUP(F488,'[1]表二（旧）'!$F$5:$G$1311,2,FALSE)</f>
        <v>0</v>
      </c>
      <c r="C488" s="72"/>
      <c r="D488" s="72">
        <f t="shared" si="22"/>
        <v>0</v>
      </c>
      <c r="E488" s="273">
        <f t="shared" si="23"/>
      </c>
      <c r="F488" s="274">
        <v>2070299</v>
      </c>
      <c r="G488" s="51">
        <f t="shared" si="21"/>
        <v>0</v>
      </c>
      <c r="H488" s="274" t="s">
        <v>1801</v>
      </c>
    </row>
    <row r="489" spans="1:8" ht="14.25">
      <c r="A489" s="65" t="s">
        <v>1802</v>
      </c>
      <c r="B489" s="72">
        <f>SUM(B490:B499)</f>
        <v>71</v>
      </c>
      <c r="C489" s="72">
        <f>SUM(C490:C499)</f>
        <v>54</v>
      </c>
      <c r="D489" s="72">
        <f t="shared" si="22"/>
        <v>-17</v>
      </c>
      <c r="E489" s="273">
        <f t="shared" si="23"/>
        <v>-23.9</v>
      </c>
      <c r="F489" s="274">
        <v>20703</v>
      </c>
      <c r="G489" s="51">
        <f t="shared" si="21"/>
        <v>54</v>
      </c>
      <c r="H489" s="274" t="s">
        <v>1802</v>
      </c>
    </row>
    <row r="490" spans="1:8" ht="14.25">
      <c r="A490" s="65" t="s">
        <v>1041</v>
      </c>
      <c r="B490" s="72">
        <f>VLOOKUP(F490,'[1]表二（旧）'!$F$5:$G$1311,2,FALSE)</f>
        <v>71</v>
      </c>
      <c r="C490" s="72">
        <v>54</v>
      </c>
      <c r="D490" s="72">
        <f t="shared" si="22"/>
        <v>-17</v>
      </c>
      <c r="E490" s="273">
        <f t="shared" si="23"/>
        <v>-23.9</v>
      </c>
      <c r="F490" s="274">
        <v>2070301</v>
      </c>
      <c r="G490" s="51">
        <f t="shared" si="21"/>
        <v>54</v>
      </c>
      <c r="H490" s="274" t="s">
        <v>1041</v>
      </c>
    </row>
    <row r="491" spans="1:8" ht="14.25">
      <c r="A491" s="65" t="s">
        <v>1034</v>
      </c>
      <c r="B491" s="72">
        <f>VLOOKUP(F491,'[1]表二（旧）'!$F$5:$G$1311,2,FALSE)</f>
        <v>0</v>
      </c>
      <c r="C491" s="72"/>
      <c r="D491" s="72">
        <f t="shared" si="22"/>
        <v>0</v>
      </c>
      <c r="E491" s="273">
        <f t="shared" si="23"/>
      </c>
      <c r="F491" s="274">
        <v>2070302</v>
      </c>
      <c r="G491" s="51">
        <f t="shared" si="21"/>
        <v>0</v>
      </c>
      <c r="H491" s="274" t="s">
        <v>1034</v>
      </c>
    </row>
    <row r="492" spans="1:8" ht="14.25">
      <c r="A492" s="65" t="s">
        <v>1042</v>
      </c>
      <c r="B492" s="72">
        <f>VLOOKUP(F492,'[1]表二（旧）'!$F$5:$G$1311,2,FALSE)</f>
        <v>0</v>
      </c>
      <c r="C492" s="72"/>
      <c r="D492" s="72">
        <f t="shared" si="22"/>
        <v>0</v>
      </c>
      <c r="E492" s="273">
        <f t="shared" si="23"/>
      </c>
      <c r="F492" s="274">
        <v>2070303</v>
      </c>
      <c r="G492" s="51">
        <f t="shared" si="21"/>
        <v>0</v>
      </c>
      <c r="H492" s="274" t="s">
        <v>1042</v>
      </c>
    </row>
    <row r="493" spans="1:8" ht="14.25">
      <c r="A493" s="65" t="s">
        <v>1803</v>
      </c>
      <c r="B493" s="72">
        <f>VLOOKUP(F493,'[1]表二（旧）'!$F$5:$G$1311,2,FALSE)</f>
        <v>0</v>
      </c>
      <c r="C493" s="72"/>
      <c r="D493" s="72">
        <f t="shared" si="22"/>
        <v>0</v>
      </c>
      <c r="E493" s="273">
        <f t="shared" si="23"/>
      </c>
      <c r="F493" s="274">
        <v>2070304</v>
      </c>
      <c r="G493" s="51">
        <f t="shared" si="21"/>
        <v>0</v>
      </c>
      <c r="H493" s="274" t="s">
        <v>1803</v>
      </c>
    </row>
    <row r="494" spans="1:8" ht="14.25">
      <c r="A494" s="65" t="s">
        <v>1804</v>
      </c>
      <c r="B494" s="72">
        <f>VLOOKUP(F494,'[1]表二（旧）'!$F$5:$G$1311,2,FALSE)</f>
        <v>0</v>
      </c>
      <c r="C494" s="72"/>
      <c r="D494" s="72">
        <f t="shared" si="22"/>
        <v>0</v>
      </c>
      <c r="E494" s="273">
        <f t="shared" si="23"/>
      </c>
      <c r="F494" s="274">
        <v>2070305</v>
      </c>
      <c r="G494" s="51">
        <f t="shared" si="21"/>
        <v>0</v>
      </c>
      <c r="H494" s="274" t="s">
        <v>1804</v>
      </c>
    </row>
    <row r="495" spans="1:8" ht="14.25">
      <c r="A495" s="65" t="s">
        <v>1805</v>
      </c>
      <c r="B495" s="72">
        <f>VLOOKUP(F495,'[1]表二（旧）'!$F$5:$G$1311,2,FALSE)</f>
        <v>0</v>
      </c>
      <c r="C495" s="72"/>
      <c r="D495" s="72">
        <f t="shared" si="22"/>
        <v>0</v>
      </c>
      <c r="E495" s="273">
        <f t="shared" si="23"/>
      </c>
      <c r="F495" s="274">
        <v>2070306</v>
      </c>
      <c r="G495" s="51">
        <f t="shared" si="21"/>
        <v>0</v>
      </c>
      <c r="H495" s="274" t="s">
        <v>1805</v>
      </c>
    </row>
    <row r="496" spans="1:8" ht="14.25">
      <c r="A496" s="65" t="s">
        <v>1806</v>
      </c>
      <c r="B496" s="72">
        <f>VLOOKUP(F496,'[1]表二（旧）'!$F$5:$G$1311,2,FALSE)</f>
        <v>0</v>
      </c>
      <c r="C496" s="72"/>
      <c r="D496" s="72">
        <f t="shared" si="22"/>
        <v>0</v>
      </c>
      <c r="E496" s="273">
        <f t="shared" si="23"/>
      </c>
      <c r="F496" s="274">
        <v>2070307</v>
      </c>
      <c r="G496" s="51">
        <f t="shared" si="21"/>
        <v>0</v>
      </c>
      <c r="H496" s="274" t="s">
        <v>1806</v>
      </c>
    </row>
    <row r="497" spans="1:8" ht="14.25">
      <c r="A497" s="65" t="s">
        <v>1807</v>
      </c>
      <c r="B497" s="72">
        <f>VLOOKUP(F497,'[1]表二（旧）'!$F$5:$G$1311,2,FALSE)</f>
        <v>0</v>
      </c>
      <c r="C497" s="72"/>
      <c r="D497" s="72">
        <f t="shared" si="22"/>
        <v>0</v>
      </c>
      <c r="E497" s="273">
        <f t="shared" si="23"/>
      </c>
      <c r="F497" s="274">
        <v>2070308</v>
      </c>
      <c r="G497" s="51">
        <f t="shared" si="21"/>
        <v>0</v>
      </c>
      <c r="H497" s="274" t="s">
        <v>1807</v>
      </c>
    </row>
    <row r="498" spans="1:8" ht="14.25">
      <c r="A498" s="65" t="s">
        <v>1808</v>
      </c>
      <c r="B498" s="72">
        <f>VLOOKUP(F498,'[1]表二（旧）'!$F$5:$G$1311,2,FALSE)</f>
        <v>0</v>
      </c>
      <c r="C498" s="72"/>
      <c r="D498" s="72">
        <f t="shared" si="22"/>
        <v>0</v>
      </c>
      <c r="E498" s="273">
        <f t="shared" si="23"/>
      </c>
      <c r="F498" s="274">
        <v>2070309</v>
      </c>
      <c r="G498" s="51">
        <f t="shared" si="21"/>
        <v>0</v>
      </c>
      <c r="H498" s="274" t="s">
        <v>1808</v>
      </c>
    </row>
    <row r="499" spans="1:8" ht="14.25">
      <c r="A499" s="65" t="s">
        <v>1809</v>
      </c>
      <c r="B499" s="72">
        <f>VLOOKUP(F499,'[1]表二（旧）'!$F$5:$G$1311,2,FALSE)</f>
        <v>0</v>
      </c>
      <c r="C499" s="72"/>
      <c r="D499" s="72">
        <f t="shared" si="22"/>
        <v>0</v>
      </c>
      <c r="E499" s="273">
        <f t="shared" si="23"/>
      </c>
      <c r="F499" s="274">
        <v>2070399</v>
      </c>
      <c r="G499" s="51">
        <f t="shared" si="21"/>
        <v>0</v>
      </c>
      <c r="H499" s="274" t="s">
        <v>1809</v>
      </c>
    </row>
    <row r="500" spans="1:8" ht="14.25">
      <c r="A500" s="65" t="s">
        <v>1150</v>
      </c>
      <c r="B500" s="72">
        <f>SUM(B501:B508)</f>
        <v>100</v>
      </c>
      <c r="C500" s="72">
        <f>SUM(C501:C508)</f>
        <v>40</v>
      </c>
      <c r="D500" s="72">
        <f t="shared" si="22"/>
        <v>-60</v>
      </c>
      <c r="E500" s="273">
        <f t="shared" si="23"/>
        <v>-60</v>
      </c>
      <c r="F500" s="274">
        <v>20706</v>
      </c>
      <c r="G500" s="51">
        <f t="shared" si="21"/>
        <v>40</v>
      </c>
      <c r="H500" s="274" t="s">
        <v>1810</v>
      </c>
    </row>
    <row r="501" spans="1:8" ht="14.25">
      <c r="A501" s="281" t="s">
        <v>1043</v>
      </c>
      <c r="B501" s="72">
        <f>VLOOKUP(2070401,'[1]表二（旧）'!$F$5:$G$1311,2,FALSE)</f>
        <v>100</v>
      </c>
      <c r="C501" s="72"/>
      <c r="D501" s="72">
        <f t="shared" si="22"/>
        <v>-100</v>
      </c>
      <c r="E501" s="273">
        <f t="shared" si="23"/>
        <v>-100</v>
      </c>
      <c r="F501" s="274">
        <v>2070601</v>
      </c>
      <c r="G501" s="51">
        <f t="shared" si="21"/>
        <v>0</v>
      </c>
      <c r="H501" s="274" t="s">
        <v>1041</v>
      </c>
    </row>
    <row r="502" spans="1:8" ht="14.25">
      <c r="A502" s="281" t="s">
        <v>1151</v>
      </c>
      <c r="B502" s="72">
        <f>VLOOKUP(2070402,'[1]表二（旧）'!$F$5:$G$1311,2,FALSE)</f>
        <v>0</v>
      </c>
      <c r="C502" s="72">
        <v>40</v>
      </c>
      <c r="D502" s="72">
        <f t="shared" si="22"/>
        <v>40</v>
      </c>
      <c r="E502" s="273">
        <f t="shared" si="23"/>
      </c>
      <c r="F502" s="274">
        <v>2070602</v>
      </c>
      <c r="G502" s="51">
        <f t="shared" si="21"/>
        <v>40</v>
      </c>
      <c r="H502" s="281" t="s">
        <v>1151</v>
      </c>
    </row>
    <row r="503" spans="1:8" ht="14.25">
      <c r="A503" s="281" t="s">
        <v>1044</v>
      </c>
      <c r="B503" s="72">
        <f>VLOOKUP(2070403,'[1]表二（旧）'!$F$5:$G$1311,2,FALSE)</f>
        <v>0</v>
      </c>
      <c r="C503" s="72"/>
      <c r="D503" s="72">
        <f t="shared" si="22"/>
        <v>0</v>
      </c>
      <c r="E503" s="273">
        <f t="shared" si="23"/>
      </c>
      <c r="F503" s="274">
        <v>2070603</v>
      </c>
      <c r="G503" s="51">
        <f t="shared" si="21"/>
        <v>0</v>
      </c>
      <c r="H503" s="274" t="s">
        <v>1042</v>
      </c>
    </row>
    <row r="504" spans="1:8" ht="14.25">
      <c r="A504" s="281" t="s">
        <v>1152</v>
      </c>
      <c r="B504" s="72">
        <f>VLOOKUP(2070407,'[1]表二（旧）'!$F$5:$G$1311,2,FALSE)</f>
        <v>0</v>
      </c>
      <c r="C504" s="72"/>
      <c r="D504" s="72">
        <f t="shared" si="22"/>
        <v>0</v>
      </c>
      <c r="E504" s="273">
        <f t="shared" si="23"/>
      </c>
      <c r="F504" s="274">
        <v>2070604</v>
      </c>
      <c r="G504" s="51">
        <f t="shared" si="21"/>
        <v>0</v>
      </c>
      <c r="H504" s="274" t="s">
        <v>1811</v>
      </c>
    </row>
    <row r="505" spans="1:8" ht="14.25">
      <c r="A505" s="281" t="s">
        <v>1153</v>
      </c>
      <c r="B505" s="72">
        <f>VLOOKUP(2070408,'[1]表二（旧）'!$F$5:$G$1311,2,FALSE)</f>
        <v>0</v>
      </c>
      <c r="C505" s="72"/>
      <c r="D505" s="72">
        <f t="shared" si="22"/>
        <v>0</v>
      </c>
      <c r="E505" s="273">
        <f t="shared" si="23"/>
      </c>
      <c r="F505" s="274">
        <v>2070605</v>
      </c>
      <c r="G505" s="51">
        <f t="shared" si="21"/>
        <v>0</v>
      </c>
      <c r="H505" s="274" t="s">
        <v>1812</v>
      </c>
    </row>
    <row r="506" spans="1:8" ht="14.25">
      <c r="A506" s="281" t="s">
        <v>1154</v>
      </c>
      <c r="B506" s="72">
        <f>VLOOKUP(2070409,'[1]表二（旧）'!$F$5:$G$1311,2,FALSE)</f>
        <v>0</v>
      </c>
      <c r="C506" s="72"/>
      <c r="D506" s="72">
        <f t="shared" si="22"/>
        <v>0</v>
      </c>
      <c r="E506" s="273">
        <f t="shared" si="23"/>
      </c>
      <c r="F506" s="274">
        <v>2070606</v>
      </c>
      <c r="G506" s="51">
        <f t="shared" si="21"/>
        <v>0</v>
      </c>
      <c r="H506" s="274" t="s">
        <v>1813</v>
      </c>
    </row>
    <row r="507" spans="1:8" ht="14.25">
      <c r="A507" s="281" t="s">
        <v>1155</v>
      </c>
      <c r="B507" s="72">
        <f>VLOOKUP(2070406,'[1]表二（旧）'!$F$5:$G$1311,2,FALSE)</f>
        <v>0</v>
      </c>
      <c r="C507" s="72"/>
      <c r="D507" s="72">
        <f t="shared" si="22"/>
        <v>0</v>
      </c>
      <c r="E507" s="273">
        <f t="shared" si="23"/>
      </c>
      <c r="F507" s="274">
        <v>2070607</v>
      </c>
      <c r="G507" s="51">
        <f t="shared" si="21"/>
        <v>0</v>
      </c>
      <c r="H507" s="274" t="s">
        <v>1814</v>
      </c>
    </row>
    <row r="508" spans="1:8" ht="14.25">
      <c r="A508" s="281" t="s">
        <v>1156</v>
      </c>
      <c r="B508" s="72">
        <f>VLOOKUP(2070499,'[1]表二（旧）'!$F$5:$G$1311,2,FALSE)</f>
        <v>0</v>
      </c>
      <c r="C508" s="72"/>
      <c r="D508" s="72">
        <f t="shared" si="22"/>
        <v>0</v>
      </c>
      <c r="E508" s="273">
        <f t="shared" si="23"/>
      </c>
      <c r="F508" s="274">
        <v>2070699</v>
      </c>
      <c r="G508" s="51">
        <f t="shared" si="21"/>
        <v>0</v>
      </c>
      <c r="H508" s="274" t="s">
        <v>1815</v>
      </c>
    </row>
    <row r="509" spans="1:8" ht="14.25">
      <c r="A509" s="281" t="s">
        <v>1157</v>
      </c>
      <c r="B509" s="72">
        <f>SUM(B510:B515)</f>
        <v>444</v>
      </c>
      <c r="C509" s="72">
        <f>SUM(C510:C515)</f>
        <v>1198</v>
      </c>
      <c r="D509" s="72">
        <f t="shared" si="22"/>
        <v>754</v>
      </c>
      <c r="E509" s="273">
        <f t="shared" si="23"/>
        <v>169.8</v>
      </c>
      <c r="F509" s="274">
        <v>20708</v>
      </c>
      <c r="G509" s="51">
        <f t="shared" si="21"/>
        <v>1198</v>
      </c>
      <c r="H509" s="274" t="s">
        <v>1816</v>
      </c>
    </row>
    <row r="510" spans="1:8" ht="14.25">
      <c r="A510" s="281" t="s">
        <v>1041</v>
      </c>
      <c r="B510" s="72"/>
      <c r="C510" s="72"/>
      <c r="D510" s="72">
        <f t="shared" si="22"/>
        <v>0</v>
      </c>
      <c r="E510" s="273">
        <f t="shared" si="23"/>
      </c>
      <c r="F510" s="274">
        <v>2070801</v>
      </c>
      <c r="G510" s="51">
        <f t="shared" si="21"/>
        <v>0</v>
      </c>
      <c r="H510" s="274" t="s">
        <v>1041</v>
      </c>
    </row>
    <row r="511" spans="1:8" ht="14.25">
      <c r="A511" s="281" t="s">
        <v>1034</v>
      </c>
      <c r="B511" s="72"/>
      <c r="C511" s="72"/>
      <c r="D511" s="72">
        <f t="shared" si="22"/>
        <v>0</v>
      </c>
      <c r="E511" s="273">
        <f t="shared" si="23"/>
      </c>
      <c r="F511" s="274">
        <v>2070802</v>
      </c>
      <c r="G511" s="51">
        <f t="shared" si="21"/>
        <v>0</v>
      </c>
      <c r="H511" s="274" t="s">
        <v>1034</v>
      </c>
    </row>
    <row r="512" spans="1:8" ht="14.25">
      <c r="A512" s="281" t="s">
        <v>1042</v>
      </c>
      <c r="B512" s="72"/>
      <c r="C512" s="72"/>
      <c r="D512" s="72">
        <f t="shared" si="22"/>
        <v>0</v>
      </c>
      <c r="E512" s="273">
        <f t="shared" si="23"/>
      </c>
      <c r="F512" s="274">
        <v>2070803</v>
      </c>
      <c r="G512" s="51">
        <f t="shared" si="21"/>
        <v>0</v>
      </c>
      <c r="H512" s="274" t="s">
        <v>1042</v>
      </c>
    </row>
    <row r="513" spans="1:8" ht="14.25">
      <c r="A513" s="281" t="s">
        <v>1158</v>
      </c>
      <c r="B513" s="72">
        <f>VLOOKUP(2070404,'[1]表二（旧）'!$F$5:$G$1311,2,FALSE)</f>
        <v>244</v>
      </c>
      <c r="C513" s="72">
        <v>1009</v>
      </c>
      <c r="D513" s="72">
        <f t="shared" si="22"/>
        <v>765</v>
      </c>
      <c r="E513" s="273">
        <f t="shared" si="23"/>
        <v>313.5</v>
      </c>
      <c r="F513" s="274">
        <v>2070804</v>
      </c>
      <c r="G513" s="51">
        <f t="shared" si="21"/>
        <v>1009</v>
      </c>
      <c r="H513" s="274" t="s">
        <v>1158</v>
      </c>
    </row>
    <row r="514" spans="1:8" ht="14.25">
      <c r="A514" s="281" t="s">
        <v>1159</v>
      </c>
      <c r="B514" s="72">
        <f>VLOOKUP(2070405,'[1]表二（旧）'!$F$5:$G$1311,2,FALSE)</f>
        <v>200</v>
      </c>
      <c r="C514" s="72">
        <v>189</v>
      </c>
      <c r="D514" s="72">
        <f t="shared" si="22"/>
        <v>-11</v>
      </c>
      <c r="E514" s="273">
        <f t="shared" si="23"/>
        <v>-5.5</v>
      </c>
      <c r="F514" s="274">
        <v>2070805</v>
      </c>
      <c r="G514" s="51">
        <f t="shared" si="21"/>
        <v>189</v>
      </c>
      <c r="H514" s="274" t="s">
        <v>1159</v>
      </c>
    </row>
    <row r="515" spans="1:8" ht="14.25">
      <c r="A515" s="281" t="s">
        <v>1160</v>
      </c>
      <c r="B515" s="72"/>
      <c r="C515" s="72"/>
      <c r="D515" s="72">
        <f t="shared" si="22"/>
        <v>0</v>
      </c>
      <c r="E515" s="273">
        <f t="shared" si="23"/>
      </c>
      <c r="F515" s="274">
        <v>2070899</v>
      </c>
      <c r="G515" s="51">
        <f t="shared" si="21"/>
        <v>0</v>
      </c>
      <c r="H515" s="274" t="s">
        <v>1817</v>
      </c>
    </row>
    <row r="516" spans="1:8" ht="14.25">
      <c r="A516" s="65" t="s">
        <v>130</v>
      </c>
      <c r="B516" s="72">
        <f>SUM(B517:B519)</f>
        <v>131</v>
      </c>
      <c r="C516" s="72">
        <f>SUM(C517:C519)</f>
        <v>155</v>
      </c>
      <c r="D516" s="72">
        <f t="shared" si="22"/>
        <v>24</v>
      </c>
      <c r="E516" s="273">
        <f t="shared" si="23"/>
        <v>18.3</v>
      </c>
      <c r="F516" s="274">
        <v>20799</v>
      </c>
      <c r="G516" s="51">
        <f aca="true" t="shared" si="24" ref="G516:G579">SUM(C516)</f>
        <v>155</v>
      </c>
      <c r="H516" s="274" t="s">
        <v>130</v>
      </c>
    </row>
    <row r="517" spans="1:8" ht="14.25">
      <c r="A517" s="65" t="s">
        <v>1818</v>
      </c>
      <c r="B517" s="72">
        <f>VLOOKUP(F517,'[1]表二（旧）'!$F$5:$G$1311,2,FALSE)</f>
        <v>0</v>
      </c>
      <c r="C517" s="72"/>
      <c r="D517" s="72">
        <f aca="true" t="shared" si="25" ref="D517:D580">C517-B517</f>
        <v>0</v>
      </c>
      <c r="E517" s="273">
        <f aca="true" t="shared" si="26" ref="E517:E580">IF(B517=0,"",ROUND(D517/B517*100,1))</f>
      </c>
      <c r="F517" s="274">
        <v>2079902</v>
      </c>
      <c r="G517" s="51">
        <f t="shared" si="24"/>
        <v>0</v>
      </c>
      <c r="H517" s="274" t="s">
        <v>1818</v>
      </c>
    </row>
    <row r="518" spans="1:8" ht="14.25">
      <c r="A518" s="65" t="s">
        <v>1819</v>
      </c>
      <c r="B518" s="72">
        <f>VLOOKUP(F518,'[1]表二（旧）'!$F$5:$G$1311,2,FALSE)</f>
        <v>40</v>
      </c>
      <c r="C518" s="72"/>
      <c r="D518" s="72">
        <f t="shared" si="25"/>
        <v>-40</v>
      </c>
      <c r="E518" s="273">
        <f t="shared" si="26"/>
        <v>-100</v>
      </c>
      <c r="F518" s="274">
        <v>2079903</v>
      </c>
      <c r="G518" s="51">
        <f t="shared" si="24"/>
        <v>0</v>
      </c>
      <c r="H518" s="274" t="s">
        <v>1819</v>
      </c>
    </row>
    <row r="519" spans="1:8" ht="14.25">
      <c r="A519" s="65" t="s">
        <v>1820</v>
      </c>
      <c r="B519" s="72">
        <f>VLOOKUP(F519,'[1]表二（旧）'!$F$5:$G$1311,2,FALSE)</f>
        <v>91</v>
      </c>
      <c r="C519" s="72">
        <v>155</v>
      </c>
      <c r="D519" s="72">
        <f t="shared" si="25"/>
        <v>64</v>
      </c>
      <c r="E519" s="273">
        <f t="shared" si="26"/>
        <v>70.3</v>
      </c>
      <c r="F519" s="274">
        <v>2079999</v>
      </c>
      <c r="G519" s="51">
        <f t="shared" si="24"/>
        <v>155</v>
      </c>
      <c r="H519" s="274" t="s">
        <v>1820</v>
      </c>
    </row>
    <row r="520" spans="1:8" ht="14.25">
      <c r="A520" s="65" t="s">
        <v>451</v>
      </c>
      <c r="B520" s="72">
        <f>SUM(B521,B535,B543,B545,B554,B558,B568,B576,B583,B590,B599,B604,B607,B610,B613,B616,B619,B623,B628,B636,)</f>
        <v>55858</v>
      </c>
      <c r="C520" s="72">
        <f>SUM(C521,C535,C543,C545,C554,C558,C568,C576,C583,C590,C599,C604,C607,C610,C613,C616,C619,C623,C628,C636,)</f>
        <v>64343</v>
      </c>
      <c r="D520" s="72">
        <f t="shared" si="25"/>
        <v>8485</v>
      </c>
      <c r="E520" s="273">
        <f t="shared" si="26"/>
        <v>15.2</v>
      </c>
      <c r="F520" s="274">
        <v>208</v>
      </c>
      <c r="G520" s="51">
        <f t="shared" si="24"/>
        <v>64343</v>
      </c>
      <c r="H520" s="274" t="s">
        <v>451</v>
      </c>
    </row>
    <row r="521" spans="1:8" ht="14.25">
      <c r="A521" s="65" t="s">
        <v>1821</v>
      </c>
      <c r="B521" s="72">
        <f>SUM(B522:B534)</f>
        <v>1748</v>
      </c>
      <c r="C521" s="72">
        <f>SUM(C522:C534)</f>
        <v>2364</v>
      </c>
      <c r="D521" s="72">
        <f t="shared" si="25"/>
        <v>616</v>
      </c>
      <c r="E521" s="273">
        <f t="shared" si="26"/>
        <v>35.2</v>
      </c>
      <c r="F521" s="274">
        <v>20801</v>
      </c>
      <c r="G521" s="51">
        <f t="shared" si="24"/>
        <v>2364</v>
      </c>
      <c r="H521" s="274" t="s">
        <v>1821</v>
      </c>
    </row>
    <row r="522" spans="1:8" ht="14.25">
      <c r="A522" s="65" t="s">
        <v>1041</v>
      </c>
      <c r="B522" s="72">
        <f>VLOOKUP(F522,'[1]表二（旧）'!$F$5:$G$1311,2,FALSE)</f>
        <v>375</v>
      </c>
      <c r="C522" s="72">
        <v>426</v>
      </c>
      <c r="D522" s="72">
        <f t="shared" si="25"/>
        <v>51</v>
      </c>
      <c r="E522" s="273">
        <f t="shared" si="26"/>
        <v>13.6</v>
      </c>
      <c r="F522" s="274">
        <v>2080101</v>
      </c>
      <c r="G522" s="51">
        <f t="shared" si="24"/>
        <v>426</v>
      </c>
      <c r="H522" s="274" t="s">
        <v>1041</v>
      </c>
    </row>
    <row r="523" spans="1:8" ht="14.25">
      <c r="A523" s="65" t="s">
        <v>1034</v>
      </c>
      <c r="B523" s="72">
        <f>VLOOKUP(F523,'[1]表二（旧）'!$F$5:$G$1311,2,FALSE)</f>
        <v>192</v>
      </c>
      <c r="C523" s="72">
        <v>313</v>
      </c>
      <c r="D523" s="72">
        <f t="shared" si="25"/>
        <v>121</v>
      </c>
      <c r="E523" s="273">
        <f t="shared" si="26"/>
        <v>63</v>
      </c>
      <c r="F523" s="274">
        <v>2080102</v>
      </c>
      <c r="G523" s="51">
        <f t="shared" si="24"/>
        <v>313</v>
      </c>
      <c r="H523" s="274" t="s">
        <v>1034</v>
      </c>
    </row>
    <row r="524" spans="1:8" ht="14.25">
      <c r="A524" s="65" t="s">
        <v>1042</v>
      </c>
      <c r="B524" s="72">
        <f>VLOOKUP(F524,'[1]表二（旧）'!$F$5:$G$1311,2,FALSE)</f>
        <v>0</v>
      </c>
      <c r="C524" s="72">
        <v>25</v>
      </c>
      <c r="D524" s="72">
        <f t="shared" si="25"/>
        <v>25</v>
      </c>
      <c r="E524" s="273">
        <f t="shared" si="26"/>
      </c>
      <c r="F524" s="274">
        <v>2080103</v>
      </c>
      <c r="G524" s="51">
        <f t="shared" si="24"/>
        <v>25</v>
      </c>
      <c r="H524" s="274" t="s">
        <v>1042</v>
      </c>
    </row>
    <row r="525" spans="1:8" ht="14.25">
      <c r="A525" s="65" t="s">
        <v>1822</v>
      </c>
      <c r="B525" s="72">
        <f>VLOOKUP(F525,'[1]表二（旧）'!$F$5:$G$1311,2,FALSE)</f>
        <v>0</v>
      </c>
      <c r="C525" s="72"/>
      <c r="D525" s="72">
        <f t="shared" si="25"/>
        <v>0</v>
      </c>
      <c r="E525" s="273">
        <f t="shared" si="26"/>
      </c>
      <c r="F525" s="274">
        <v>2080104</v>
      </c>
      <c r="G525" s="51">
        <f t="shared" si="24"/>
        <v>0</v>
      </c>
      <c r="H525" s="274" t="s">
        <v>1822</v>
      </c>
    </row>
    <row r="526" spans="1:8" ht="14.25">
      <c r="A526" s="65" t="s">
        <v>1823</v>
      </c>
      <c r="B526" s="72">
        <f>VLOOKUP(F526,'[1]表二（旧）'!$F$5:$G$1311,2,FALSE)</f>
        <v>64</v>
      </c>
      <c r="C526" s="72">
        <v>353</v>
      </c>
      <c r="D526" s="72">
        <f t="shared" si="25"/>
        <v>289</v>
      </c>
      <c r="E526" s="273">
        <f t="shared" si="26"/>
        <v>451.6</v>
      </c>
      <c r="F526" s="274">
        <v>2080105</v>
      </c>
      <c r="G526" s="51">
        <f t="shared" si="24"/>
        <v>353</v>
      </c>
      <c r="H526" s="274" t="s">
        <v>1823</v>
      </c>
    </row>
    <row r="527" spans="1:8" ht="14.25">
      <c r="A527" s="65" t="s">
        <v>1824</v>
      </c>
      <c r="B527" s="72">
        <f>VLOOKUP(F527,'[1]表二（旧）'!$F$5:$G$1311,2,FALSE)</f>
        <v>145</v>
      </c>
      <c r="C527" s="72">
        <v>377</v>
      </c>
      <c r="D527" s="72">
        <f t="shared" si="25"/>
        <v>232</v>
      </c>
      <c r="E527" s="273">
        <f t="shared" si="26"/>
        <v>160</v>
      </c>
      <c r="F527" s="274">
        <v>2080106</v>
      </c>
      <c r="G527" s="51">
        <f t="shared" si="24"/>
        <v>377</v>
      </c>
      <c r="H527" s="274" t="s">
        <v>1824</v>
      </c>
    </row>
    <row r="528" spans="1:8" ht="14.25">
      <c r="A528" s="65" t="s">
        <v>1825</v>
      </c>
      <c r="B528" s="72">
        <f>VLOOKUP(F528,'[1]表二（旧）'!$F$5:$G$1311,2,FALSE)</f>
        <v>0</v>
      </c>
      <c r="C528" s="72">
        <v>35</v>
      </c>
      <c r="D528" s="72">
        <f t="shared" si="25"/>
        <v>35</v>
      </c>
      <c r="E528" s="273">
        <f t="shared" si="26"/>
      </c>
      <c r="F528" s="274">
        <v>2080107</v>
      </c>
      <c r="G528" s="51">
        <f t="shared" si="24"/>
        <v>35</v>
      </c>
      <c r="H528" s="274" t="s">
        <v>1825</v>
      </c>
    </row>
    <row r="529" spans="1:8" ht="14.25">
      <c r="A529" s="65" t="s">
        <v>1480</v>
      </c>
      <c r="B529" s="72">
        <f>VLOOKUP(F529,'[1]表二（旧）'!$F$5:$G$1311,2,FALSE)</f>
        <v>0</v>
      </c>
      <c r="C529" s="72"/>
      <c r="D529" s="72">
        <f t="shared" si="25"/>
        <v>0</v>
      </c>
      <c r="E529" s="273">
        <f t="shared" si="26"/>
      </c>
      <c r="F529" s="274">
        <v>2080108</v>
      </c>
      <c r="G529" s="51">
        <f t="shared" si="24"/>
        <v>0</v>
      </c>
      <c r="H529" s="274" t="s">
        <v>1480</v>
      </c>
    </row>
    <row r="530" spans="1:8" ht="14.25">
      <c r="A530" s="65" t="s">
        <v>1826</v>
      </c>
      <c r="B530" s="72">
        <f>VLOOKUP(F530,'[1]表二（旧）'!$F$5:$G$1311,2,FALSE)</f>
        <v>923</v>
      </c>
      <c r="C530" s="72">
        <v>798</v>
      </c>
      <c r="D530" s="72">
        <f t="shared" si="25"/>
        <v>-125</v>
      </c>
      <c r="E530" s="273">
        <f t="shared" si="26"/>
        <v>-13.5</v>
      </c>
      <c r="F530" s="274">
        <v>2080109</v>
      </c>
      <c r="G530" s="51">
        <f t="shared" si="24"/>
        <v>798</v>
      </c>
      <c r="H530" s="274" t="s">
        <v>1826</v>
      </c>
    </row>
    <row r="531" spans="1:8" ht="14.25">
      <c r="A531" s="65" t="s">
        <v>1827</v>
      </c>
      <c r="B531" s="72">
        <f>VLOOKUP(F531,'[1]表二（旧）'!$F$5:$G$1311,2,FALSE)</f>
        <v>0</v>
      </c>
      <c r="C531" s="72"/>
      <c r="D531" s="72">
        <f t="shared" si="25"/>
        <v>0</v>
      </c>
      <c r="E531" s="273">
        <f t="shared" si="26"/>
      </c>
      <c r="F531" s="274">
        <v>2080110</v>
      </c>
      <c r="G531" s="51">
        <f t="shared" si="24"/>
        <v>0</v>
      </c>
      <c r="H531" s="274" t="s">
        <v>1827</v>
      </c>
    </row>
    <row r="532" spans="1:8" ht="14.25">
      <c r="A532" s="65" t="s">
        <v>1828</v>
      </c>
      <c r="B532" s="72">
        <f>VLOOKUP(F532,'[1]表二（旧）'!$F$5:$G$1311,2,FALSE)</f>
        <v>0</v>
      </c>
      <c r="C532" s="72"/>
      <c r="D532" s="72">
        <f t="shared" si="25"/>
        <v>0</v>
      </c>
      <c r="E532" s="273">
        <f t="shared" si="26"/>
      </c>
      <c r="F532" s="274">
        <v>2080111</v>
      </c>
      <c r="G532" s="51">
        <f t="shared" si="24"/>
        <v>0</v>
      </c>
      <c r="H532" s="274" t="s">
        <v>1828</v>
      </c>
    </row>
    <row r="533" spans="1:8" ht="14.25">
      <c r="A533" s="65" t="s">
        <v>1829</v>
      </c>
      <c r="B533" s="72">
        <f>VLOOKUP(F533,'[1]表二（旧）'!$F$5:$G$1311,2,FALSE)</f>
        <v>41</v>
      </c>
      <c r="C533" s="72">
        <v>37</v>
      </c>
      <c r="D533" s="72">
        <f t="shared" si="25"/>
        <v>-4</v>
      </c>
      <c r="E533" s="273">
        <f t="shared" si="26"/>
        <v>-9.8</v>
      </c>
      <c r="F533" s="274">
        <v>2080112</v>
      </c>
      <c r="G533" s="51">
        <f t="shared" si="24"/>
        <v>37</v>
      </c>
      <c r="H533" s="274" t="s">
        <v>1829</v>
      </c>
    </row>
    <row r="534" spans="1:8" ht="14.25">
      <c r="A534" s="65" t="s">
        <v>1830</v>
      </c>
      <c r="B534" s="72">
        <f>VLOOKUP(F534,'[1]表二（旧）'!$F$5:$G$1311,2,FALSE)</f>
        <v>8</v>
      </c>
      <c r="C534" s="72"/>
      <c r="D534" s="72">
        <f t="shared" si="25"/>
        <v>-8</v>
      </c>
      <c r="E534" s="273">
        <f t="shared" si="26"/>
        <v>-100</v>
      </c>
      <c r="F534" s="274">
        <v>2080199</v>
      </c>
      <c r="G534" s="51">
        <f t="shared" si="24"/>
        <v>0</v>
      </c>
      <c r="H534" s="274" t="s">
        <v>1830</v>
      </c>
    </row>
    <row r="535" spans="1:8" ht="14.25">
      <c r="A535" s="65" t="s">
        <v>1831</v>
      </c>
      <c r="B535" s="72">
        <f>SUM(B536:B542)</f>
        <v>1639</v>
      </c>
      <c r="C535" s="72">
        <f>SUM(C536:C542)</f>
        <v>933</v>
      </c>
      <c r="D535" s="72">
        <f t="shared" si="25"/>
        <v>-706</v>
      </c>
      <c r="E535" s="273">
        <f t="shared" si="26"/>
        <v>-43.1</v>
      </c>
      <c r="F535" s="274">
        <v>20802</v>
      </c>
      <c r="G535" s="51">
        <f t="shared" si="24"/>
        <v>933</v>
      </c>
      <c r="H535" s="274" t="s">
        <v>1831</v>
      </c>
    </row>
    <row r="536" spans="1:8" ht="14.25">
      <c r="A536" s="65" t="s">
        <v>1041</v>
      </c>
      <c r="B536" s="72">
        <f>VLOOKUP(F536,'[1]表二（旧）'!$F$5:$G$1311,2,FALSE)</f>
        <v>479</v>
      </c>
      <c r="C536" s="72">
        <v>282</v>
      </c>
      <c r="D536" s="72">
        <f t="shared" si="25"/>
        <v>-197</v>
      </c>
      <c r="E536" s="273">
        <f t="shared" si="26"/>
        <v>-41.1</v>
      </c>
      <c r="F536" s="274">
        <v>2080201</v>
      </c>
      <c r="G536" s="51">
        <f t="shared" si="24"/>
        <v>282</v>
      </c>
      <c r="H536" s="274" t="s">
        <v>1041</v>
      </c>
    </row>
    <row r="537" spans="1:8" ht="14.25">
      <c r="A537" s="65" t="s">
        <v>1034</v>
      </c>
      <c r="B537" s="72">
        <f>VLOOKUP(F537,'[1]表二（旧）'!$F$5:$G$1311,2,FALSE)</f>
        <v>945</v>
      </c>
      <c r="C537" s="72">
        <v>6</v>
      </c>
      <c r="D537" s="72">
        <f t="shared" si="25"/>
        <v>-939</v>
      </c>
      <c r="E537" s="273">
        <f t="shared" si="26"/>
        <v>-99.4</v>
      </c>
      <c r="F537" s="274">
        <v>2080202</v>
      </c>
      <c r="G537" s="51">
        <f t="shared" si="24"/>
        <v>6</v>
      </c>
      <c r="H537" s="274" t="s">
        <v>1034</v>
      </c>
    </row>
    <row r="538" spans="1:8" ht="14.25">
      <c r="A538" s="65" t="s">
        <v>1042</v>
      </c>
      <c r="B538" s="72">
        <f>VLOOKUP(F538,'[1]表二（旧）'!$F$5:$G$1311,2,FALSE)</f>
        <v>0</v>
      </c>
      <c r="C538" s="72"/>
      <c r="D538" s="72">
        <f t="shared" si="25"/>
        <v>0</v>
      </c>
      <c r="E538" s="273">
        <f t="shared" si="26"/>
      </c>
      <c r="F538" s="274">
        <v>2080203</v>
      </c>
      <c r="G538" s="51">
        <f t="shared" si="24"/>
        <v>0</v>
      </c>
      <c r="H538" s="274" t="s">
        <v>1042</v>
      </c>
    </row>
    <row r="539" spans="1:8" ht="14.25">
      <c r="A539" s="65" t="s">
        <v>1832</v>
      </c>
      <c r="B539" s="72">
        <f>VLOOKUP(F539,'[1]表二（旧）'!$F$5:$G$1311,2,FALSE)</f>
        <v>0</v>
      </c>
      <c r="C539" s="72"/>
      <c r="D539" s="72">
        <f t="shared" si="25"/>
        <v>0</v>
      </c>
      <c r="E539" s="273">
        <f t="shared" si="26"/>
      </c>
      <c r="F539" s="274">
        <v>2080206</v>
      </c>
      <c r="G539" s="51">
        <f t="shared" si="24"/>
        <v>0</v>
      </c>
      <c r="H539" s="274" t="s">
        <v>1832</v>
      </c>
    </row>
    <row r="540" spans="1:8" ht="14.25">
      <c r="A540" s="65" t="s">
        <v>1833</v>
      </c>
      <c r="B540" s="72">
        <f>VLOOKUP(F540,'[1]表二（旧）'!$F$5:$G$1311,2,FALSE)</f>
        <v>174</v>
      </c>
      <c r="C540" s="72">
        <v>347</v>
      </c>
      <c r="D540" s="72">
        <f t="shared" si="25"/>
        <v>173</v>
      </c>
      <c r="E540" s="273">
        <f t="shared" si="26"/>
        <v>99.4</v>
      </c>
      <c r="F540" s="274">
        <v>2080207</v>
      </c>
      <c r="G540" s="51">
        <f t="shared" si="24"/>
        <v>347</v>
      </c>
      <c r="H540" s="274" t="s">
        <v>1833</v>
      </c>
    </row>
    <row r="541" spans="1:8" ht="14.25">
      <c r="A541" s="65" t="s">
        <v>1834</v>
      </c>
      <c r="B541" s="72">
        <f>VLOOKUP(F541,'[1]表二（旧）'!$F$5:$G$1311,2,FALSE)</f>
        <v>0</v>
      </c>
      <c r="C541" s="72">
        <v>3</v>
      </c>
      <c r="D541" s="72">
        <f t="shared" si="25"/>
        <v>3</v>
      </c>
      <c r="E541" s="273">
        <f t="shared" si="26"/>
      </c>
      <c r="F541" s="274">
        <v>2080208</v>
      </c>
      <c r="G541" s="51">
        <f t="shared" si="24"/>
        <v>3</v>
      </c>
      <c r="H541" s="274" t="s">
        <v>1834</v>
      </c>
    </row>
    <row r="542" spans="1:8" ht="14.25">
      <c r="A542" s="65" t="s">
        <v>1835</v>
      </c>
      <c r="B542" s="72">
        <f>VLOOKUP(F542,'[1]表二（旧）'!$F$5:$G$1311,2,FALSE)</f>
        <v>41</v>
      </c>
      <c r="C542" s="72">
        <v>295</v>
      </c>
      <c r="D542" s="72">
        <f t="shared" si="25"/>
        <v>254</v>
      </c>
      <c r="E542" s="273">
        <f t="shared" si="26"/>
        <v>619.5</v>
      </c>
      <c r="F542" s="274">
        <v>2080299</v>
      </c>
      <c r="G542" s="51">
        <f t="shared" si="24"/>
        <v>295</v>
      </c>
      <c r="H542" s="274" t="s">
        <v>1835</v>
      </c>
    </row>
    <row r="543" spans="1:8" ht="14.25">
      <c r="A543" s="65" t="s">
        <v>1836</v>
      </c>
      <c r="B543" s="72">
        <f>SUM(B544)</f>
        <v>0</v>
      </c>
      <c r="C543" s="72">
        <f>SUM(C544)</f>
        <v>0</v>
      </c>
      <c r="D543" s="72">
        <f t="shared" si="25"/>
        <v>0</v>
      </c>
      <c r="E543" s="273">
        <f t="shared" si="26"/>
      </c>
      <c r="F543" s="274">
        <v>20804</v>
      </c>
      <c r="G543" s="51">
        <f t="shared" si="24"/>
        <v>0</v>
      </c>
      <c r="H543" s="274" t="s">
        <v>1836</v>
      </c>
    </row>
    <row r="544" spans="1:8" ht="14.25">
      <c r="A544" s="65" t="s">
        <v>1837</v>
      </c>
      <c r="B544" s="72">
        <f>VLOOKUP(F544,'[1]表二（旧）'!$F$5:$G$1311,2,FALSE)</f>
        <v>0</v>
      </c>
      <c r="C544" s="72"/>
      <c r="D544" s="72">
        <f t="shared" si="25"/>
        <v>0</v>
      </c>
      <c r="E544" s="273">
        <f t="shared" si="26"/>
      </c>
      <c r="F544" s="274">
        <v>2080402</v>
      </c>
      <c r="G544" s="51">
        <f t="shared" si="24"/>
        <v>0</v>
      </c>
      <c r="H544" s="274" t="s">
        <v>1837</v>
      </c>
    </row>
    <row r="545" spans="1:8" ht="14.25">
      <c r="A545" s="65" t="s">
        <v>1838</v>
      </c>
      <c r="B545" s="72">
        <f>SUM(B546:B553)</f>
        <v>28341</v>
      </c>
      <c r="C545" s="72">
        <f>SUM(C546:C553)</f>
        <v>26690</v>
      </c>
      <c r="D545" s="72">
        <f t="shared" si="25"/>
        <v>-1651</v>
      </c>
      <c r="E545" s="273">
        <f t="shared" si="26"/>
        <v>-5.8</v>
      </c>
      <c r="F545" s="274">
        <v>20805</v>
      </c>
      <c r="G545" s="51">
        <f t="shared" si="24"/>
        <v>26690</v>
      </c>
      <c r="H545" s="274" t="s">
        <v>1838</v>
      </c>
    </row>
    <row r="546" spans="1:8" ht="14.25">
      <c r="A546" s="65" t="s">
        <v>1839</v>
      </c>
      <c r="B546" s="72">
        <f>VLOOKUP(F546,'[1]表二（旧）'!$F$5:$G$1311,2,FALSE)</f>
        <v>125</v>
      </c>
      <c r="C546" s="72">
        <v>136</v>
      </c>
      <c r="D546" s="72">
        <f t="shared" si="25"/>
        <v>11</v>
      </c>
      <c r="E546" s="273">
        <f t="shared" si="26"/>
        <v>8.8</v>
      </c>
      <c r="F546" s="274">
        <v>2080501</v>
      </c>
      <c r="G546" s="51">
        <f t="shared" si="24"/>
        <v>136</v>
      </c>
      <c r="H546" s="274" t="s">
        <v>1839</v>
      </c>
    </row>
    <row r="547" spans="1:8" ht="14.25">
      <c r="A547" s="65" t="s">
        <v>1840</v>
      </c>
      <c r="B547" s="72">
        <f>VLOOKUP(F547,'[1]表二（旧）'!$F$5:$G$1311,2,FALSE)</f>
        <v>75</v>
      </c>
      <c r="C547" s="72">
        <v>264</v>
      </c>
      <c r="D547" s="72">
        <f t="shared" si="25"/>
        <v>189</v>
      </c>
      <c r="E547" s="273">
        <f t="shared" si="26"/>
        <v>252</v>
      </c>
      <c r="F547" s="274">
        <v>2080502</v>
      </c>
      <c r="G547" s="51">
        <f t="shared" si="24"/>
        <v>264</v>
      </c>
      <c r="H547" s="274" t="s">
        <v>1840</v>
      </c>
    </row>
    <row r="548" spans="1:8" ht="14.25">
      <c r="A548" s="65" t="s">
        <v>1841</v>
      </c>
      <c r="B548" s="72">
        <f>VLOOKUP(F548,'[1]表二（旧）'!$F$5:$G$1311,2,FALSE)</f>
        <v>0</v>
      </c>
      <c r="C548" s="72"/>
      <c r="D548" s="72">
        <f t="shared" si="25"/>
        <v>0</v>
      </c>
      <c r="E548" s="273">
        <f t="shared" si="26"/>
      </c>
      <c r="F548" s="274">
        <v>2080503</v>
      </c>
      <c r="G548" s="51">
        <f t="shared" si="24"/>
        <v>0</v>
      </c>
      <c r="H548" s="274" t="s">
        <v>1841</v>
      </c>
    </row>
    <row r="549" spans="1:8" ht="14.25">
      <c r="A549" s="65" t="s">
        <v>1842</v>
      </c>
      <c r="B549" s="72">
        <f>VLOOKUP(F549,'[1]表二（旧）'!$F$5:$G$1311,2,FALSE)</f>
        <v>0</v>
      </c>
      <c r="C549" s="72"/>
      <c r="D549" s="72">
        <f t="shared" si="25"/>
        <v>0</v>
      </c>
      <c r="E549" s="273">
        <f t="shared" si="26"/>
      </c>
      <c r="F549" s="274">
        <v>2080504</v>
      </c>
      <c r="G549" s="51">
        <f t="shared" si="24"/>
        <v>0</v>
      </c>
      <c r="H549" s="274" t="s">
        <v>1842</v>
      </c>
    </row>
    <row r="550" spans="1:8" s="284" customFormat="1" ht="14.25">
      <c r="A550" s="281" t="s">
        <v>1843</v>
      </c>
      <c r="B550" s="270">
        <f>VLOOKUP(F550,'[1]表二（旧）'!$F$5:$G$1311,2,FALSE)</f>
        <v>11157</v>
      </c>
      <c r="C550" s="270">
        <v>12926</v>
      </c>
      <c r="D550" s="72">
        <f t="shared" si="25"/>
        <v>1769</v>
      </c>
      <c r="E550" s="273">
        <f t="shared" si="26"/>
        <v>15.9</v>
      </c>
      <c r="F550" s="282">
        <v>2080505</v>
      </c>
      <c r="G550" s="283">
        <f t="shared" si="24"/>
        <v>12926</v>
      </c>
      <c r="H550" s="282" t="s">
        <v>1843</v>
      </c>
    </row>
    <row r="551" spans="1:8" s="284" customFormat="1" ht="14.25">
      <c r="A551" s="281" t="s">
        <v>1844</v>
      </c>
      <c r="B551" s="270">
        <f>VLOOKUP(F551,'[1]表二（旧）'!$F$5:$G$1311,2,FALSE)</f>
        <v>0</v>
      </c>
      <c r="C551" s="270"/>
      <c r="D551" s="72">
        <f t="shared" si="25"/>
        <v>0</v>
      </c>
      <c r="E551" s="273">
        <f t="shared" si="26"/>
      </c>
      <c r="F551" s="282">
        <v>2080506</v>
      </c>
      <c r="G551" s="283">
        <f t="shared" si="24"/>
        <v>0</v>
      </c>
      <c r="H551" s="282" t="s">
        <v>1844</v>
      </c>
    </row>
    <row r="552" spans="1:8" s="284" customFormat="1" ht="14.25">
      <c r="A552" s="281" t="s">
        <v>1845</v>
      </c>
      <c r="B552" s="270">
        <f>VLOOKUP(F552,'[1]表二（旧）'!$F$5:$G$1311,2,FALSE)</f>
        <v>16984</v>
      </c>
      <c r="C552" s="270">
        <v>13364</v>
      </c>
      <c r="D552" s="72">
        <f t="shared" si="25"/>
        <v>-3620</v>
      </c>
      <c r="E552" s="273">
        <f t="shared" si="26"/>
        <v>-21.3</v>
      </c>
      <c r="F552" s="282">
        <v>2080507</v>
      </c>
      <c r="G552" s="283">
        <f t="shared" si="24"/>
        <v>13364</v>
      </c>
      <c r="H552" s="282" t="s">
        <v>1845</v>
      </c>
    </row>
    <row r="553" spans="1:8" ht="14.25">
      <c r="A553" s="65" t="s">
        <v>1846</v>
      </c>
      <c r="B553" s="72">
        <f>VLOOKUP(F553,'[1]表二（旧）'!$F$5:$G$1311,2,FALSE)</f>
        <v>0</v>
      </c>
      <c r="C553" s="72"/>
      <c r="D553" s="72">
        <f t="shared" si="25"/>
        <v>0</v>
      </c>
      <c r="E553" s="273">
        <f t="shared" si="26"/>
      </c>
      <c r="F553" s="274">
        <v>2080599</v>
      </c>
      <c r="G553" s="51">
        <f t="shared" si="24"/>
        <v>0</v>
      </c>
      <c r="H553" s="274" t="s">
        <v>1846</v>
      </c>
    </row>
    <row r="554" spans="1:8" ht="14.25">
      <c r="A554" s="65" t="s">
        <v>1847</v>
      </c>
      <c r="B554" s="72">
        <f>SUM(B555:B557)</f>
        <v>0</v>
      </c>
      <c r="C554" s="72">
        <f>SUM(C555:C557)</f>
        <v>0</v>
      </c>
      <c r="D554" s="72">
        <f t="shared" si="25"/>
        <v>0</v>
      </c>
      <c r="E554" s="273">
        <f t="shared" si="26"/>
      </c>
      <c r="F554" s="274">
        <v>20806</v>
      </c>
      <c r="G554" s="51">
        <f t="shared" si="24"/>
        <v>0</v>
      </c>
      <c r="H554" s="274" t="s">
        <v>1847</v>
      </c>
    </row>
    <row r="555" spans="1:8" ht="14.25">
      <c r="A555" s="65" t="s">
        <v>1848</v>
      </c>
      <c r="B555" s="72">
        <f>VLOOKUP(F555,'[1]表二（旧）'!$F$5:$G$1311,2,FALSE)</f>
        <v>0</v>
      </c>
      <c r="C555" s="72"/>
      <c r="D555" s="72">
        <f t="shared" si="25"/>
        <v>0</v>
      </c>
      <c r="E555" s="273">
        <f t="shared" si="26"/>
      </c>
      <c r="F555" s="274">
        <v>2080601</v>
      </c>
      <c r="G555" s="51">
        <f t="shared" si="24"/>
        <v>0</v>
      </c>
      <c r="H555" s="274" t="s">
        <v>1848</v>
      </c>
    </row>
    <row r="556" spans="1:8" ht="14.25">
      <c r="A556" s="65" t="s">
        <v>1849</v>
      </c>
      <c r="B556" s="72">
        <f>VLOOKUP(F556,'[1]表二（旧）'!$F$5:$G$1311,2,FALSE)</f>
        <v>0</v>
      </c>
      <c r="C556" s="72"/>
      <c r="D556" s="72">
        <f t="shared" si="25"/>
        <v>0</v>
      </c>
      <c r="E556" s="273">
        <f t="shared" si="26"/>
      </c>
      <c r="F556" s="274">
        <v>2080602</v>
      </c>
      <c r="G556" s="51">
        <f t="shared" si="24"/>
        <v>0</v>
      </c>
      <c r="H556" s="274" t="s">
        <v>1849</v>
      </c>
    </row>
    <row r="557" spans="1:8" ht="14.25">
      <c r="A557" s="65" t="s">
        <v>1850</v>
      </c>
      <c r="B557" s="72">
        <f>VLOOKUP(F557,'[1]表二（旧）'!$F$5:$G$1311,2,FALSE)</f>
        <v>0</v>
      </c>
      <c r="C557" s="72"/>
      <c r="D557" s="72">
        <f t="shared" si="25"/>
        <v>0</v>
      </c>
      <c r="E557" s="273">
        <f t="shared" si="26"/>
      </c>
      <c r="F557" s="274">
        <v>2080699</v>
      </c>
      <c r="G557" s="51">
        <f t="shared" si="24"/>
        <v>0</v>
      </c>
      <c r="H557" s="274" t="s">
        <v>1850</v>
      </c>
    </row>
    <row r="558" spans="1:8" ht="14.25">
      <c r="A558" s="65" t="s">
        <v>1851</v>
      </c>
      <c r="B558" s="72">
        <f>SUM(B559:B567)</f>
        <v>237</v>
      </c>
      <c r="C558" s="72">
        <f>SUM(C559:C567)</f>
        <v>235</v>
      </c>
      <c r="D558" s="72">
        <f t="shared" si="25"/>
        <v>-2</v>
      </c>
      <c r="E558" s="273">
        <f t="shared" si="26"/>
        <v>-0.8</v>
      </c>
      <c r="F558" s="274">
        <v>20807</v>
      </c>
      <c r="G558" s="51">
        <f t="shared" si="24"/>
        <v>235</v>
      </c>
      <c r="H558" s="274" t="s">
        <v>1851</v>
      </c>
    </row>
    <row r="559" spans="1:8" ht="14.25">
      <c r="A559" s="65" t="s">
        <v>1852</v>
      </c>
      <c r="B559" s="72">
        <f>VLOOKUP(F559,'[1]表二（旧）'!$F$5:$G$1311,2,FALSE)</f>
        <v>0</v>
      </c>
      <c r="C559" s="72"/>
      <c r="D559" s="72">
        <f t="shared" si="25"/>
        <v>0</v>
      </c>
      <c r="E559" s="273">
        <f t="shared" si="26"/>
      </c>
      <c r="F559" s="274">
        <v>2080701</v>
      </c>
      <c r="G559" s="51">
        <f t="shared" si="24"/>
        <v>0</v>
      </c>
      <c r="H559" s="274" t="s">
        <v>1852</v>
      </c>
    </row>
    <row r="560" spans="1:8" ht="14.25">
      <c r="A560" s="65" t="s">
        <v>1853</v>
      </c>
      <c r="B560" s="72">
        <f>VLOOKUP(F560,'[1]表二（旧）'!$F$5:$G$1311,2,FALSE)</f>
        <v>0</v>
      </c>
      <c r="C560" s="72"/>
      <c r="D560" s="72">
        <f t="shared" si="25"/>
        <v>0</v>
      </c>
      <c r="E560" s="273">
        <f t="shared" si="26"/>
      </c>
      <c r="F560" s="274">
        <v>2080702</v>
      </c>
      <c r="G560" s="51">
        <f t="shared" si="24"/>
        <v>0</v>
      </c>
      <c r="H560" s="274" t="s">
        <v>1853</v>
      </c>
    </row>
    <row r="561" spans="1:8" ht="14.25">
      <c r="A561" s="65" t="s">
        <v>1854</v>
      </c>
      <c r="B561" s="72">
        <f>VLOOKUP(F561,'[1]表二（旧）'!$F$5:$G$1311,2,FALSE)</f>
        <v>0</v>
      </c>
      <c r="C561" s="72"/>
      <c r="D561" s="72">
        <f t="shared" si="25"/>
        <v>0</v>
      </c>
      <c r="E561" s="273">
        <f t="shared" si="26"/>
      </c>
      <c r="F561" s="274">
        <v>2080704</v>
      </c>
      <c r="G561" s="51">
        <f t="shared" si="24"/>
        <v>0</v>
      </c>
      <c r="H561" s="274" t="s">
        <v>1854</v>
      </c>
    </row>
    <row r="562" spans="1:8" ht="14.25">
      <c r="A562" s="65" t="s">
        <v>1855</v>
      </c>
      <c r="B562" s="72">
        <f>VLOOKUP(F562,'[1]表二（旧）'!$F$5:$G$1311,2,FALSE)</f>
        <v>21</v>
      </c>
      <c r="C562" s="72"/>
      <c r="D562" s="72">
        <f t="shared" si="25"/>
        <v>-21</v>
      </c>
      <c r="E562" s="273">
        <f t="shared" si="26"/>
        <v>-100</v>
      </c>
      <c r="F562" s="274">
        <v>2080705</v>
      </c>
      <c r="G562" s="51">
        <f t="shared" si="24"/>
        <v>0</v>
      </c>
      <c r="H562" s="274" t="s">
        <v>1855</v>
      </c>
    </row>
    <row r="563" spans="1:8" ht="14.25">
      <c r="A563" s="65" t="s">
        <v>1856</v>
      </c>
      <c r="B563" s="72">
        <f>VLOOKUP(F563,'[1]表二（旧）'!$F$5:$G$1311,2,FALSE)</f>
        <v>0</v>
      </c>
      <c r="C563" s="72"/>
      <c r="D563" s="72">
        <f t="shared" si="25"/>
        <v>0</v>
      </c>
      <c r="E563" s="273">
        <f t="shared" si="26"/>
      </c>
      <c r="F563" s="274">
        <v>2080709</v>
      </c>
      <c r="G563" s="51">
        <f t="shared" si="24"/>
        <v>0</v>
      </c>
      <c r="H563" s="274" t="s">
        <v>1856</v>
      </c>
    </row>
    <row r="564" spans="1:8" ht="14.25">
      <c r="A564" s="65" t="s">
        <v>1857</v>
      </c>
      <c r="B564" s="72">
        <f>VLOOKUP(F564,'[1]表二（旧）'!$F$5:$G$1311,2,FALSE)</f>
        <v>0</v>
      </c>
      <c r="C564" s="72"/>
      <c r="D564" s="72">
        <f t="shared" si="25"/>
        <v>0</v>
      </c>
      <c r="E564" s="273">
        <f t="shared" si="26"/>
      </c>
      <c r="F564" s="274">
        <v>2080711</v>
      </c>
      <c r="G564" s="51">
        <f t="shared" si="24"/>
        <v>0</v>
      </c>
      <c r="H564" s="274" t="s">
        <v>1857</v>
      </c>
    </row>
    <row r="565" spans="1:8" ht="14.25">
      <c r="A565" s="65" t="s">
        <v>1858</v>
      </c>
      <c r="B565" s="72">
        <f>VLOOKUP(F565,'[1]表二（旧）'!$F$5:$G$1311,2,FALSE)</f>
        <v>0</v>
      </c>
      <c r="C565" s="72"/>
      <c r="D565" s="72">
        <f t="shared" si="25"/>
        <v>0</v>
      </c>
      <c r="E565" s="273">
        <f t="shared" si="26"/>
      </c>
      <c r="F565" s="274">
        <v>2080712</v>
      </c>
      <c r="G565" s="51">
        <f t="shared" si="24"/>
        <v>0</v>
      </c>
      <c r="H565" s="274" t="s">
        <v>1858</v>
      </c>
    </row>
    <row r="566" spans="1:8" ht="14.25">
      <c r="A566" s="65" t="s">
        <v>1859</v>
      </c>
      <c r="B566" s="72">
        <f>VLOOKUP(F566,'[1]表二（旧）'!$F$5:$G$1311,2,FALSE)</f>
        <v>0</v>
      </c>
      <c r="C566" s="72"/>
      <c r="D566" s="72">
        <f t="shared" si="25"/>
        <v>0</v>
      </c>
      <c r="E566" s="273">
        <f t="shared" si="26"/>
      </c>
      <c r="F566" s="274">
        <v>2080713</v>
      </c>
      <c r="G566" s="51">
        <f t="shared" si="24"/>
        <v>0</v>
      </c>
      <c r="H566" s="274" t="s">
        <v>1859</v>
      </c>
    </row>
    <row r="567" spans="1:8" ht="14.25">
      <c r="A567" s="65" t="s">
        <v>1860</v>
      </c>
      <c r="B567" s="72">
        <f>VLOOKUP(F567,'[1]表二（旧）'!$F$5:$G$1311,2,FALSE)</f>
        <v>216</v>
      </c>
      <c r="C567" s="72">
        <v>235</v>
      </c>
      <c r="D567" s="72">
        <f t="shared" si="25"/>
        <v>19</v>
      </c>
      <c r="E567" s="273">
        <f t="shared" si="26"/>
        <v>8.8</v>
      </c>
      <c r="F567" s="274">
        <v>2080799</v>
      </c>
      <c r="G567" s="51">
        <f t="shared" si="24"/>
        <v>235</v>
      </c>
      <c r="H567" s="274" t="s">
        <v>1860</v>
      </c>
    </row>
    <row r="568" spans="1:8" ht="14.25">
      <c r="A568" s="65" t="s">
        <v>1406</v>
      </c>
      <c r="B568" s="72">
        <f>SUM(B569:B575)</f>
        <v>5312</v>
      </c>
      <c r="C568" s="72">
        <f>SUM(C569:C575)</f>
        <v>4110</v>
      </c>
      <c r="D568" s="72">
        <f t="shared" si="25"/>
        <v>-1202</v>
      </c>
      <c r="E568" s="273">
        <f t="shared" si="26"/>
        <v>-22.6</v>
      </c>
      <c r="F568" s="274">
        <v>20808</v>
      </c>
      <c r="G568" s="51">
        <f t="shared" si="24"/>
        <v>4110</v>
      </c>
      <c r="H568" s="274" t="s">
        <v>1406</v>
      </c>
    </row>
    <row r="569" spans="1:8" ht="14.25">
      <c r="A569" s="65" t="s">
        <v>1861</v>
      </c>
      <c r="B569" s="72">
        <f>VLOOKUP(F569,'[1]表二（旧）'!$F$5:$G$1311,2,FALSE)</f>
        <v>1079</v>
      </c>
      <c r="C569" s="72"/>
      <c r="D569" s="72">
        <f t="shared" si="25"/>
        <v>-1079</v>
      </c>
      <c r="E569" s="273">
        <f t="shared" si="26"/>
        <v>-100</v>
      </c>
      <c r="F569" s="274">
        <v>2080801</v>
      </c>
      <c r="G569" s="51">
        <f t="shared" si="24"/>
        <v>0</v>
      </c>
      <c r="H569" s="274" t="s">
        <v>1861</v>
      </c>
    </row>
    <row r="570" spans="1:8" ht="14.25">
      <c r="A570" s="65" t="s">
        <v>1862</v>
      </c>
      <c r="B570" s="72">
        <f>VLOOKUP(F570,'[1]表二（旧）'!$F$5:$G$1311,2,FALSE)</f>
        <v>0</v>
      </c>
      <c r="C570" s="72"/>
      <c r="D570" s="72">
        <f t="shared" si="25"/>
        <v>0</v>
      </c>
      <c r="E570" s="273">
        <f t="shared" si="26"/>
      </c>
      <c r="F570" s="274">
        <v>2080802</v>
      </c>
      <c r="G570" s="51">
        <f t="shared" si="24"/>
        <v>0</v>
      </c>
      <c r="H570" s="274" t="s">
        <v>1862</v>
      </c>
    </row>
    <row r="571" spans="1:8" ht="14.25">
      <c r="A571" s="65" t="s">
        <v>1863</v>
      </c>
      <c r="B571" s="72">
        <f>VLOOKUP(F571,'[1]表二（旧）'!$F$5:$G$1311,2,FALSE)</f>
        <v>513</v>
      </c>
      <c r="C571" s="72">
        <v>500</v>
      </c>
      <c r="D571" s="72">
        <f t="shared" si="25"/>
        <v>-13</v>
      </c>
      <c r="E571" s="273">
        <f t="shared" si="26"/>
        <v>-2.5</v>
      </c>
      <c r="F571" s="274">
        <v>2080803</v>
      </c>
      <c r="G571" s="51">
        <f t="shared" si="24"/>
        <v>500</v>
      </c>
      <c r="H571" s="274" t="s">
        <v>1863</v>
      </c>
    </row>
    <row r="572" spans="1:8" ht="14.25">
      <c r="A572" s="65" t="s">
        <v>1864</v>
      </c>
      <c r="B572" s="72">
        <f>VLOOKUP(F572,'[1]表二（旧）'!$F$5:$G$1311,2,FALSE)</f>
        <v>0</v>
      </c>
      <c r="C572" s="72"/>
      <c r="D572" s="72">
        <f t="shared" si="25"/>
        <v>0</v>
      </c>
      <c r="E572" s="273">
        <f t="shared" si="26"/>
      </c>
      <c r="F572" s="274">
        <v>2080804</v>
      </c>
      <c r="G572" s="51">
        <f t="shared" si="24"/>
        <v>0</v>
      </c>
      <c r="H572" s="274" t="s">
        <v>1864</v>
      </c>
    </row>
    <row r="573" spans="1:8" ht="14.25">
      <c r="A573" s="65" t="s">
        <v>1865</v>
      </c>
      <c r="B573" s="72">
        <f>VLOOKUP(F573,'[1]表二（旧）'!$F$5:$G$1311,2,FALSE)</f>
        <v>649</v>
      </c>
      <c r="C573" s="72">
        <v>689</v>
      </c>
      <c r="D573" s="72">
        <f t="shared" si="25"/>
        <v>40</v>
      </c>
      <c r="E573" s="273">
        <f t="shared" si="26"/>
        <v>6.2</v>
      </c>
      <c r="F573" s="274">
        <v>2080805</v>
      </c>
      <c r="G573" s="51">
        <f t="shared" si="24"/>
        <v>689</v>
      </c>
      <c r="H573" s="274" t="s">
        <v>1865</v>
      </c>
    </row>
    <row r="574" spans="1:8" ht="14.25">
      <c r="A574" s="65" t="s">
        <v>1866</v>
      </c>
      <c r="B574" s="72">
        <f>VLOOKUP(F574,'[1]表二（旧）'!$F$5:$G$1311,2,FALSE)</f>
        <v>0</v>
      </c>
      <c r="C574" s="72"/>
      <c r="D574" s="72">
        <f t="shared" si="25"/>
        <v>0</v>
      </c>
      <c r="E574" s="273">
        <f t="shared" si="26"/>
      </c>
      <c r="F574" s="274">
        <v>2080806</v>
      </c>
      <c r="G574" s="51">
        <f t="shared" si="24"/>
        <v>0</v>
      </c>
      <c r="H574" s="274" t="s">
        <v>1866</v>
      </c>
    </row>
    <row r="575" spans="1:8" ht="14.25">
      <c r="A575" s="65" t="s">
        <v>1867</v>
      </c>
      <c r="B575" s="72">
        <f>VLOOKUP(F575,'[1]表二（旧）'!$F$5:$G$1311,2,FALSE)</f>
        <v>3071</v>
      </c>
      <c r="C575" s="72">
        <v>2921</v>
      </c>
      <c r="D575" s="72">
        <f t="shared" si="25"/>
        <v>-150</v>
      </c>
      <c r="E575" s="273">
        <f t="shared" si="26"/>
        <v>-4.9</v>
      </c>
      <c r="F575" s="274">
        <v>2080899</v>
      </c>
      <c r="G575" s="51">
        <f t="shared" si="24"/>
        <v>2921</v>
      </c>
      <c r="H575" s="274" t="s">
        <v>1867</v>
      </c>
    </row>
    <row r="576" spans="1:8" ht="14.25">
      <c r="A576" s="65" t="s">
        <v>1868</v>
      </c>
      <c r="B576" s="72">
        <f>SUM(B577:B582)</f>
        <v>134</v>
      </c>
      <c r="C576" s="72">
        <f>SUM(C577:C582)</f>
        <v>195</v>
      </c>
      <c r="D576" s="72">
        <f t="shared" si="25"/>
        <v>61</v>
      </c>
      <c r="E576" s="273">
        <f t="shared" si="26"/>
        <v>45.5</v>
      </c>
      <c r="F576" s="274">
        <v>20809</v>
      </c>
      <c r="G576" s="51">
        <f t="shared" si="24"/>
        <v>195</v>
      </c>
      <c r="H576" s="274" t="s">
        <v>1868</v>
      </c>
    </row>
    <row r="577" spans="1:8" ht="14.25">
      <c r="A577" s="65" t="s">
        <v>1869</v>
      </c>
      <c r="B577" s="72">
        <f>VLOOKUP(F577,'[1]表二（旧）'!$F$5:$G$1311,2,FALSE)</f>
        <v>101</v>
      </c>
      <c r="C577" s="72">
        <v>150</v>
      </c>
      <c r="D577" s="72">
        <f t="shared" si="25"/>
        <v>49</v>
      </c>
      <c r="E577" s="273">
        <f t="shared" si="26"/>
        <v>48.5</v>
      </c>
      <c r="F577" s="274">
        <v>2080901</v>
      </c>
      <c r="G577" s="51">
        <f t="shared" si="24"/>
        <v>150</v>
      </c>
      <c r="H577" s="274" t="s">
        <v>1869</v>
      </c>
    </row>
    <row r="578" spans="1:8" ht="14.25">
      <c r="A578" s="65" t="s">
        <v>1870</v>
      </c>
      <c r="B578" s="72">
        <f>VLOOKUP(F578,'[1]表二（旧）'!$F$5:$G$1311,2,FALSE)</f>
        <v>5</v>
      </c>
      <c r="C578" s="72">
        <v>20</v>
      </c>
      <c r="D578" s="72">
        <f t="shared" si="25"/>
        <v>15</v>
      </c>
      <c r="E578" s="273">
        <f t="shared" si="26"/>
        <v>300</v>
      </c>
      <c r="F578" s="274">
        <v>2080902</v>
      </c>
      <c r="G578" s="51">
        <f t="shared" si="24"/>
        <v>20</v>
      </c>
      <c r="H578" s="274" t="s">
        <v>1870</v>
      </c>
    </row>
    <row r="579" spans="1:8" ht="14.25">
      <c r="A579" s="65" t="s">
        <v>1871</v>
      </c>
      <c r="B579" s="72">
        <f>VLOOKUP(F579,'[1]表二（旧）'!$F$5:$G$1311,2,FALSE)</f>
        <v>0</v>
      </c>
      <c r="C579" s="72"/>
      <c r="D579" s="72">
        <f t="shared" si="25"/>
        <v>0</v>
      </c>
      <c r="E579" s="273">
        <f t="shared" si="26"/>
      </c>
      <c r="F579" s="274">
        <v>2080903</v>
      </c>
      <c r="G579" s="51">
        <f t="shared" si="24"/>
        <v>0</v>
      </c>
      <c r="H579" s="274" t="s">
        <v>1871</v>
      </c>
    </row>
    <row r="580" spans="1:8" ht="14.25">
      <c r="A580" s="65" t="s">
        <v>1872</v>
      </c>
      <c r="B580" s="72">
        <f>VLOOKUP(F580,'[1]表二（旧）'!$F$5:$G$1311,2,FALSE)</f>
        <v>0</v>
      </c>
      <c r="C580" s="72">
        <v>20</v>
      </c>
      <c r="D580" s="72">
        <f t="shared" si="25"/>
        <v>20</v>
      </c>
      <c r="E580" s="273">
        <f t="shared" si="26"/>
      </c>
      <c r="F580" s="274">
        <v>2080904</v>
      </c>
      <c r="G580" s="51">
        <f aca="true" t="shared" si="27" ref="G580:G643">SUM(C580)</f>
        <v>20</v>
      </c>
      <c r="H580" s="274" t="s">
        <v>1872</v>
      </c>
    </row>
    <row r="581" spans="1:8" ht="14.25">
      <c r="A581" s="281" t="s">
        <v>1873</v>
      </c>
      <c r="B581" s="72">
        <f>'[1]表二（旧）'!B110</f>
        <v>0</v>
      </c>
      <c r="C581" s="72"/>
      <c r="D581" s="72">
        <f aca="true" t="shared" si="28" ref="D581:D644">C581-B581</f>
        <v>0</v>
      </c>
      <c r="E581" s="273">
        <f aca="true" t="shared" si="29" ref="E581:E644">IF(B581=0,"",ROUND(D581/B581*100,1))</f>
      </c>
      <c r="F581" s="274">
        <v>2080905</v>
      </c>
      <c r="G581" s="51">
        <f t="shared" si="27"/>
        <v>0</v>
      </c>
      <c r="H581" s="274" t="s">
        <v>1874</v>
      </c>
    </row>
    <row r="582" spans="1:8" ht="14.25">
      <c r="A582" s="65" t="s">
        <v>1875</v>
      </c>
      <c r="B582" s="72">
        <f>VLOOKUP(F582,'[1]表二（旧）'!$F$5:$G$1311,2,FALSE)</f>
        <v>28</v>
      </c>
      <c r="C582" s="72">
        <v>5</v>
      </c>
      <c r="D582" s="72">
        <f t="shared" si="28"/>
        <v>-23</v>
      </c>
      <c r="E582" s="273">
        <f t="shared" si="29"/>
        <v>-82.1</v>
      </c>
      <c r="F582" s="274">
        <v>2080999</v>
      </c>
      <c r="G582" s="51">
        <f t="shared" si="27"/>
        <v>5</v>
      </c>
      <c r="H582" s="274" t="s">
        <v>1875</v>
      </c>
    </row>
    <row r="583" spans="1:8" ht="14.25">
      <c r="A583" s="65" t="s">
        <v>1876</v>
      </c>
      <c r="B583" s="72">
        <f>SUM(B584:B589)</f>
        <v>1256</v>
      </c>
      <c r="C583" s="72">
        <f>SUM(C584:C589)</f>
        <v>5579</v>
      </c>
      <c r="D583" s="72">
        <f t="shared" si="28"/>
        <v>4323</v>
      </c>
      <c r="E583" s="273">
        <f t="shared" si="29"/>
        <v>344.2</v>
      </c>
      <c r="F583" s="274">
        <v>20810</v>
      </c>
      <c r="G583" s="51">
        <f t="shared" si="27"/>
        <v>5579</v>
      </c>
      <c r="H583" s="274" t="s">
        <v>1876</v>
      </c>
    </row>
    <row r="584" spans="1:8" ht="14.25">
      <c r="A584" s="65" t="s">
        <v>1877</v>
      </c>
      <c r="B584" s="72">
        <f>VLOOKUP(F584,'[1]表二（旧）'!$F$5:$G$1311,2,FALSE)</f>
        <v>25</v>
      </c>
      <c r="C584" s="72">
        <v>25</v>
      </c>
      <c r="D584" s="72">
        <f t="shared" si="28"/>
        <v>0</v>
      </c>
      <c r="E584" s="273">
        <f t="shared" si="29"/>
        <v>0</v>
      </c>
      <c r="F584" s="274">
        <v>2081001</v>
      </c>
      <c r="G584" s="51">
        <f t="shared" si="27"/>
        <v>25</v>
      </c>
      <c r="H584" s="274" t="s">
        <v>1877</v>
      </c>
    </row>
    <row r="585" spans="1:8" ht="14.25">
      <c r="A585" s="65" t="s">
        <v>1878</v>
      </c>
      <c r="B585" s="72">
        <f>VLOOKUP(F585,'[1]表二（旧）'!$F$5:$G$1311,2,FALSE)</f>
        <v>244</v>
      </c>
      <c r="C585" s="72">
        <v>1609</v>
      </c>
      <c r="D585" s="72">
        <f t="shared" si="28"/>
        <v>1365</v>
      </c>
      <c r="E585" s="273">
        <f t="shared" si="29"/>
        <v>559.4</v>
      </c>
      <c r="F585" s="274">
        <v>2081002</v>
      </c>
      <c r="G585" s="51">
        <f t="shared" si="27"/>
        <v>1609</v>
      </c>
      <c r="H585" s="274" t="s">
        <v>1878</v>
      </c>
    </row>
    <row r="586" spans="1:8" ht="14.25">
      <c r="A586" s="65" t="s">
        <v>1879</v>
      </c>
      <c r="B586" s="72">
        <f>VLOOKUP(F586,'[1]表二（旧）'!$F$5:$G$1311,2,FALSE)</f>
        <v>0</v>
      </c>
      <c r="C586" s="72"/>
      <c r="D586" s="72">
        <f t="shared" si="28"/>
        <v>0</v>
      </c>
      <c r="E586" s="273">
        <f t="shared" si="29"/>
      </c>
      <c r="F586" s="274">
        <v>2081003</v>
      </c>
      <c r="G586" s="51">
        <f t="shared" si="27"/>
        <v>0</v>
      </c>
      <c r="H586" s="274" t="s">
        <v>1879</v>
      </c>
    </row>
    <row r="587" spans="1:8" ht="14.25">
      <c r="A587" s="65" t="s">
        <v>1880</v>
      </c>
      <c r="B587" s="72">
        <f>VLOOKUP(F587,'[1]表二（旧）'!$F$5:$G$1311,2,FALSE)</f>
        <v>871</v>
      </c>
      <c r="C587" s="72">
        <v>490</v>
      </c>
      <c r="D587" s="72">
        <f t="shared" si="28"/>
        <v>-381</v>
      </c>
      <c r="E587" s="273">
        <f t="shared" si="29"/>
        <v>-43.7</v>
      </c>
      <c r="F587" s="274">
        <v>2081004</v>
      </c>
      <c r="G587" s="51">
        <f t="shared" si="27"/>
        <v>490</v>
      </c>
      <c r="H587" s="274" t="s">
        <v>1880</v>
      </c>
    </row>
    <row r="588" spans="1:8" ht="14.25">
      <c r="A588" s="65" t="s">
        <v>1881</v>
      </c>
      <c r="B588" s="72">
        <f>VLOOKUP(F588,'[1]表二（旧）'!$F$5:$G$1311,2,FALSE)</f>
        <v>0</v>
      </c>
      <c r="C588" s="72">
        <v>555</v>
      </c>
      <c r="D588" s="72">
        <f t="shared" si="28"/>
        <v>555</v>
      </c>
      <c r="E588" s="273">
        <f t="shared" si="29"/>
      </c>
      <c r="F588" s="274">
        <v>2081005</v>
      </c>
      <c r="G588" s="51">
        <f t="shared" si="27"/>
        <v>555</v>
      </c>
      <c r="H588" s="274" t="s">
        <v>1881</v>
      </c>
    </row>
    <row r="589" spans="1:8" ht="14.25">
      <c r="A589" s="65" t="s">
        <v>1882</v>
      </c>
      <c r="B589" s="72">
        <f>VLOOKUP(F589,'[1]表二（旧）'!$F$5:$G$1311,2,FALSE)</f>
        <v>116</v>
      </c>
      <c r="C589" s="72">
        <v>2900</v>
      </c>
      <c r="D589" s="72">
        <f t="shared" si="28"/>
        <v>2784</v>
      </c>
      <c r="E589" s="273">
        <f t="shared" si="29"/>
        <v>2400</v>
      </c>
      <c r="F589" s="274">
        <v>2081099</v>
      </c>
      <c r="G589" s="51">
        <f t="shared" si="27"/>
        <v>2900</v>
      </c>
      <c r="H589" s="274" t="s">
        <v>1882</v>
      </c>
    </row>
    <row r="590" spans="1:8" ht="14.25">
      <c r="A590" s="65" t="s">
        <v>1883</v>
      </c>
      <c r="B590" s="72">
        <f>SUM(B591:B598)</f>
        <v>1674</v>
      </c>
      <c r="C590" s="72">
        <f>SUM(C591:C598)</f>
        <v>1519</v>
      </c>
      <c r="D590" s="72">
        <f t="shared" si="28"/>
        <v>-155</v>
      </c>
      <c r="E590" s="273">
        <f t="shared" si="29"/>
        <v>-9.3</v>
      </c>
      <c r="F590" s="274">
        <v>20811</v>
      </c>
      <c r="G590" s="51">
        <f t="shared" si="27"/>
        <v>1519</v>
      </c>
      <c r="H590" s="274" t="s">
        <v>1883</v>
      </c>
    </row>
    <row r="591" spans="1:8" ht="14.25">
      <c r="A591" s="65" t="s">
        <v>1041</v>
      </c>
      <c r="B591" s="72">
        <f>VLOOKUP(F591,'[1]表二（旧）'!$F$5:$G$1311,2,FALSE)</f>
        <v>120</v>
      </c>
      <c r="C591" s="72">
        <v>132</v>
      </c>
      <c r="D591" s="72">
        <f t="shared" si="28"/>
        <v>12</v>
      </c>
      <c r="E591" s="273">
        <f t="shared" si="29"/>
        <v>10</v>
      </c>
      <c r="F591" s="274">
        <v>2081101</v>
      </c>
      <c r="G591" s="51">
        <f t="shared" si="27"/>
        <v>132</v>
      </c>
      <c r="H591" s="274" t="s">
        <v>1041</v>
      </c>
    </row>
    <row r="592" spans="1:8" ht="14.25">
      <c r="A592" s="65" t="s">
        <v>1034</v>
      </c>
      <c r="B592" s="72">
        <f>VLOOKUP(F592,'[1]表二（旧）'!$F$5:$G$1311,2,FALSE)</f>
        <v>32</v>
      </c>
      <c r="C592" s="72"/>
      <c r="D592" s="72">
        <f t="shared" si="28"/>
        <v>-32</v>
      </c>
      <c r="E592" s="273">
        <f t="shared" si="29"/>
        <v>-100</v>
      </c>
      <c r="F592" s="274">
        <v>2081102</v>
      </c>
      <c r="G592" s="51">
        <f t="shared" si="27"/>
        <v>0</v>
      </c>
      <c r="H592" s="274" t="s">
        <v>1034</v>
      </c>
    </row>
    <row r="593" spans="1:8" ht="14.25">
      <c r="A593" s="65" t="s">
        <v>1042</v>
      </c>
      <c r="B593" s="72">
        <f>VLOOKUP(F593,'[1]表二（旧）'!$F$5:$G$1311,2,FALSE)</f>
        <v>0</v>
      </c>
      <c r="C593" s="72"/>
      <c r="D593" s="72">
        <f t="shared" si="28"/>
        <v>0</v>
      </c>
      <c r="E593" s="273">
        <f t="shared" si="29"/>
      </c>
      <c r="F593" s="274">
        <v>2081103</v>
      </c>
      <c r="G593" s="51">
        <f t="shared" si="27"/>
        <v>0</v>
      </c>
      <c r="H593" s="274" t="s">
        <v>1042</v>
      </c>
    </row>
    <row r="594" spans="1:8" ht="14.25">
      <c r="A594" s="65" t="s">
        <v>1884</v>
      </c>
      <c r="B594" s="72">
        <f>VLOOKUP(F594,'[1]表二（旧）'!$F$5:$G$1311,2,FALSE)</f>
        <v>202</v>
      </c>
      <c r="C594" s="72">
        <v>80</v>
      </c>
      <c r="D594" s="72">
        <f t="shared" si="28"/>
        <v>-122</v>
      </c>
      <c r="E594" s="273">
        <f t="shared" si="29"/>
        <v>-60.4</v>
      </c>
      <c r="F594" s="274">
        <v>2081104</v>
      </c>
      <c r="G594" s="51">
        <f t="shared" si="27"/>
        <v>80</v>
      </c>
      <c r="H594" s="274" t="s">
        <v>1884</v>
      </c>
    </row>
    <row r="595" spans="1:8" ht="14.25">
      <c r="A595" s="65" t="s">
        <v>1885</v>
      </c>
      <c r="B595" s="72">
        <f>VLOOKUP(F595,'[1]表二（旧）'!$F$5:$G$1311,2,FALSE)</f>
        <v>68</v>
      </c>
      <c r="C595" s="72">
        <v>110</v>
      </c>
      <c r="D595" s="72">
        <f t="shared" si="28"/>
        <v>42</v>
      </c>
      <c r="E595" s="273">
        <f t="shared" si="29"/>
        <v>61.8</v>
      </c>
      <c r="F595" s="274">
        <v>2081105</v>
      </c>
      <c r="G595" s="51">
        <f t="shared" si="27"/>
        <v>110</v>
      </c>
      <c r="H595" s="274" t="s">
        <v>1885</v>
      </c>
    </row>
    <row r="596" spans="1:8" ht="14.25">
      <c r="A596" s="65" t="s">
        <v>1886</v>
      </c>
      <c r="B596" s="72">
        <f>VLOOKUP(F596,'[1]表二（旧）'!$F$5:$G$1311,2,FALSE)</f>
        <v>0</v>
      </c>
      <c r="C596" s="72"/>
      <c r="D596" s="72">
        <f t="shared" si="28"/>
        <v>0</v>
      </c>
      <c r="E596" s="273">
        <f t="shared" si="29"/>
      </c>
      <c r="F596" s="274">
        <v>2081106</v>
      </c>
      <c r="G596" s="51">
        <f t="shared" si="27"/>
        <v>0</v>
      </c>
      <c r="H596" s="274" t="s">
        <v>1886</v>
      </c>
    </row>
    <row r="597" spans="1:8" ht="14.25">
      <c r="A597" s="65" t="s">
        <v>1887</v>
      </c>
      <c r="B597" s="72">
        <f>VLOOKUP(F597,'[1]表二（旧）'!$F$5:$G$1311,2,FALSE)</f>
        <v>1000</v>
      </c>
      <c r="C597" s="72">
        <v>1181</v>
      </c>
      <c r="D597" s="72">
        <f t="shared" si="28"/>
        <v>181</v>
      </c>
      <c r="E597" s="273">
        <f t="shared" si="29"/>
        <v>18.1</v>
      </c>
      <c r="F597" s="274">
        <v>2081107</v>
      </c>
      <c r="G597" s="51">
        <f t="shared" si="27"/>
        <v>1181</v>
      </c>
      <c r="H597" s="274" t="s">
        <v>1887</v>
      </c>
    </row>
    <row r="598" spans="1:8" ht="14.25">
      <c r="A598" s="65" t="s">
        <v>1888</v>
      </c>
      <c r="B598" s="72">
        <f>VLOOKUP(F598,'[1]表二（旧）'!$F$5:$G$1311,2,FALSE)</f>
        <v>252</v>
      </c>
      <c r="C598" s="72">
        <v>16</v>
      </c>
      <c r="D598" s="72">
        <f t="shared" si="28"/>
        <v>-236</v>
      </c>
      <c r="E598" s="273">
        <f t="shared" si="29"/>
        <v>-93.7</v>
      </c>
      <c r="F598" s="274">
        <v>2081199</v>
      </c>
      <c r="G598" s="51">
        <f t="shared" si="27"/>
        <v>16</v>
      </c>
      <c r="H598" s="274" t="s">
        <v>1888</v>
      </c>
    </row>
    <row r="599" spans="1:8" ht="14.25">
      <c r="A599" s="65" t="s">
        <v>1889</v>
      </c>
      <c r="B599" s="72">
        <f>SUM(B600:B603)</f>
        <v>102</v>
      </c>
      <c r="C599" s="72">
        <f>SUM(C600:C603)</f>
        <v>0</v>
      </c>
      <c r="D599" s="72">
        <f t="shared" si="28"/>
        <v>-102</v>
      </c>
      <c r="E599" s="273">
        <f t="shared" si="29"/>
        <v>-100</v>
      </c>
      <c r="F599" s="274">
        <v>20816</v>
      </c>
      <c r="G599" s="51">
        <f t="shared" si="27"/>
        <v>0</v>
      </c>
      <c r="H599" s="274" t="s">
        <v>1889</v>
      </c>
    </row>
    <row r="600" spans="1:8" ht="14.25">
      <c r="A600" s="65" t="s">
        <v>1041</v>
      </c>
      <c r="B600" s="72">
        <f>VLOOKUP(F600,'[1]表二（旧）'!$F$5:$G$1311,2,FALSE)</f>
        <v>19</v>
      </c>
      <c r="C600" s="72"/>
      <c r="D600" s="72">
        <f t="shared" si="28"/>
        <v>-19</v>
      </c>
      <c r="E600" s="273">
        <f t="shared" si="29"/>
        <v>-100</v>
      </c>
      <c r="F600" s="274">
        <v>2081601</v>
      </c>
      <c r="G600" s="51">
        <f t="shared" si="27"/>
        <v>0</v>
      </c>
      <c r="H600" s="274" t="s">
        <v>1041</v>
      </c>
    </row>
    <row r="601" spans="1:8" ht="14.25">
      <c r="A601" s="65" t="s">
        <v>1034</v>
      </c>
      <c r="B601" s="72">
        <f>VLOOKUP(F601,'[1]表二（旧）'!$F$5:$G$1311,2,FALSE)</f>
        <v>39</v>
      </c>
      <c r="C601" s="72"/>
      <c r="D601" s="72">
        <f t="shared" si="28"/>
        <v>-39</v>
      </c>
      <c r="E601" s="273">
        <f t="shared" si="29"/>
        <v>-100</v>
      </c>
      <c r="F601" s="274">
        <v>2081602</v>
      </c>
      <c r="G601" s="51">
        <f t="shared" si="27"/>
        <v>0</v>
      </c>
      <c r="H601" s="274" t="s">
        <v>1034</v>
      </c>
    </row>
    <row r="602" spans="1:8" ht="14.25">
      <c r="A602" s="65" t="s">
        <v>1042</v>
      </c>
      <c r="B602" s="72">
        <f>VLOOKUP(F602,'[1]表二（旧）'!$F$5:$G$1311,2,FALSE)</f>
        <v>0</v>
      </c>
      <c r="C602" s="72"/>
      <c r="D602" s="72">
        <f t="shared" si="28"/>
        <v>0</v>
      </c>
      <c r="E602" s="273">
        <f t="shared" si="29"/>
      </c>
      <c r="F602" s="274">
        <v>2081603</v>
      </c>
      <c r="G602" s="51">
        <f t="shared" si="27"/>
        <v>0</v>
      </c>
      <c r="H602" s="274" t="s">
        <v>1042</v>
      </c>
    </row>
    <row r="603" spans="1:8" ht="14.25">
      <c r="A603" s="65" t="s">
        <v>1890</v>
      </c>
      <c r="B603" s="72">
        <f>VLOOKUP(F603,'[1]表二（旧）'!$F$5:$G$1311,2,FALSE)</f>
        <v>44</v>
      </c>
      <c r="C603" s="72"/>
      <c r="D603" s="72">
        <f t="shared" si="28"/>
        <v>-44</v>
      </c>
      <c r="E603" s="273">
        <f t="shared" si="29"/>
        <v>-100</v>
      </c>
      <c r="F603" s="274">
        <v>2081699</v>
      </c>
      <c r="G603" s="51">
        <f t="shared" si="27"/>
        <v>0</v>
      </c>
      <c r="H603" s="274" t="s">
        <v>1890</v>
      </c>
    </row>
    <row r="604" spans="1:8" ht="14.25">
      <c r="A604" s="65" t="s">
        <v>1407</v>
      </c>
      <c r="B604" s="72">
        <f>SUM(B605:B606)</f>
        <v>5660</v>
      </c>
      <c r="C604" s="72">
        <f>SUM(C605:C606)</f>
        <v>6221</v>
      </c>
      <c r="D604" s="72">
        <f t="shared" si="28"/>
        <v>561</v>
      </c>
      <c r="E604" s="273">
        <f t="shared" si="29"/>
        <v>9.9</v>
      </c>
      <c r="F604" s="274">
        <v>20819</v>
      </c>
      <c r="G604" s="51">
        <f t="shared" si="27"/>
        <v>6221</v>
      </c>
      <c r="H604" s="274" t="s">
        <v>1407</v>
      </c>
    </row>
    <row r="605" spans="1:8" ht="14.25">
      <c r="A605" s="65" t="s">
        <v>1891</v>
      </c>
      <c r="B605" s="72">
        <f>VLOOKUP(F605,'[1]表二（旧）'!$F$5:$G$1311,2,FALSE)</f>
        <v>5660</v>
      </c>
      <c r="C605" s="72">
        <v>6221</v>
      </c>
      <c r="D605" s="72">
        <f t="shared" si="28"/>
        <v>561</v>
      </c>
      <c r="E605" s="273">
        <f t="shared" si="29"/>
        <v>9.9</v>
      </c>
      <c r="F605" s="274">
        <v>2081901</v>
      </c>
      <c r="G605" s="51">
        <f t="shared" si="27"/>
        <v>6221</v>
      </c>
      <c r="H605" s="274" t="s">
        <v>1891</v>
      </c>
    </row>
    <row r="606" spans="1:8" ht="14.25">
      <c r="A606" s="65" t="s">
        <v>1892</v>
      </c>
      <c r="B606" s="72">
        <f>VLOOKUP(F606,'[1]表二（旧）'!$F$5:$G$1311,2,FALSE)</f>
        <v>0</v>
      </c>
      <c r="C606" s="72"/>
      <c r="D606" s="72">
        <f t="shared" si="28"/>
        <v>0</v>
      </c>
      <c r="E606" s="273">
        <f t="shared" si="29"/>
      </c>
      <c r="F606" s="274">
        <v>2081902</v>
      </c>
      <c r="G606" s="51">
        <f t="shared" si="27"/>
        <v>0</v>
      </c>
      <c r="H606" s="274" t="s">
        <v>1892</v>
      </c>
    </row>
    <row r="607" spans="1:8" ht="14.25">
      <c r="A607" s="65" t="s">
        <v>1893</v>
      </c>
      <c r="B607" s="72">
        <f>SUM(B608:B609)</f>
        <v>75</v>
      </c>
      <c r="C607" s="72">
        <f>SUM(C608:C609)</f>
        <v>60</v>
      </c>
      <c r="D607" s="72">
        <f t="shared" si="28"/>
        <v>-15</v>
      </c>
      <c r="E607" s="273">
        <f t="shared" si="29"/>
        <v>-20</v>
      </c>
      <c r="F607" s="274">
        <v>20820</v>
      </c>
      <c r="G607" s="51">
        <f t="shared" si="27"/>
        <v>60</v>
      </c>
      <c r="H607" s="274" t="s">
        <v>1893</v>
      </c>
    </row>
    <row r="608" spans="1:8" ht="14.25">
      <c r="A608" s="65" t="s">
        <v>1894</v>
      </c>
      <c r="B608" s="72">
        <f>VLOOKUP(F608,'[1]表二（旧）'!$F$5:$G$1311,2,FALSE)</f>
        <v>55</v>
      </c>
      <c r="C608" s="72">
        <v>40</v>
      </c>
      <c r="D608" s="72">
        <f t="shared" si="28"/>
        <v>-15</v>
      </c>
      <c r="E608" s="273">
        <f t="shared" si="29"/>
        <v>-27.3</v>
      </c>
      <c r="F608" s="274">
        <v>2082001</v>
      </c>
      <c r="G608" s="51">
        <f t="shared" si="27"/>
        <v>40</v>
      </c>
      <c r="H608" s="274" t="s">
        <v>1894</v>
      </c>
    </row>
    <row r="609" spans="1:8" ht="14.25">
      <c r="A609" s="65" t="s">
        <v>1895</v>
      </c>
      <c r="B609" s="72">
        <f>VLOOKUP(F609,'[1]表二（旧）'!$F$5:$G$1311,2,FALSE)</f>
        <v>20</v>
      </c>
      <c r="C609" s="72">
        <v>20</v>
      </c>
      <c r="D609" s="72">
        <f t="shared" si="28"/>
        <v>0</v>
      </c>
      <c r="E609" s="273">
        <f t="shared" si="29"/>
        <v>0</v>
      </c>
      <c r="F609" s="274">
        <v>2082002</v>
      </c>
      <c r="G609" s="51">
        <f t="shared" si="27"/>
        <v>20</v>
      </c>
      <c r="H609" s="274" t="s">
        <v>1895</v>
      </c>
    </row>
    <row r="610" spans="1:8" ht="14.25">
      <c r="A610" s="65" t="s">
        <v>1896</v>
      </c>
      <c r="B610" s="72">
        <f>SUM(B611:B612)</f>
        <v>727</v>
      </c>
      <c r="C610" s="72">
        <f>SUM(C611:C612)</f>
        <v>1898</v>
      </c>
      <c r="D610" s="72">
        <f t="shared" si="28"/>
        <v>1171</v>
      </c>
      <c r="E610" s="273">
        <f t="shared" si="29"/>
        <v>161.1</v>
      </c>
      <c r="F610" s="274">
        <v>20821</v>
      </c>
      <c r="G610" s="51">
        <f t="shared" si="27"/>
        <v>1898</v>
      </c>
      <c r="H610" s="274" t="s">
        <v>1896</v>
      </c>
    </row>
    <row r="611" spans="1:8" ht="14.25">
      <c r="A611" s="65" t="s">
        <v>1897</v>
      </c>
      <c r="B611" s="72">
        <f>VLOOKUP(F611,'[1]表二（旧）'!$F$5:$G$1311,2,FALSE)</f>
        <v>0</v>
      </c>
      <c r="C611" s="72"/>
      <c r="D611" s="72">
        <f t="shared" si="28"/>
        <v>0</v>
      </c>
      <c r="E611" s="273">
        <f t="shared" si="29"/>
      </c>
      <c r="F611" s="274">
        <v>2082101</v>
      </c>
      <c r="G611" s="51">
        <f t="shared" si="27"/>
        <v>0</v>
      </c>
      <c r="H611" s="274" t="s">
        <v>1897</v>
      </c>
    </row>
    <row r="612" spans="1:8" ht="14.25">
      <c r="A612" s="65" t="s">
        <v>2633</v>
      </c>
      <c r="B612" s="72">
        <f>VLOOKUP(F612,'[1]表二（旧）'!$F$5:$G$1311,2,FALSE)</f>
        <v>727</v>
      </c>
      <c r="C612" s="72">
        <v>1898</v>
      </c>
      <c r="D612" s="72">
        <f t="shared" si="28"/>
        <v>1171</v>
      </c>
      <c r="E612" s="273">
        <f t="shared" si="29"/>
        <v>161.1</v>
      </c>
      <c r="F612" s="274">
        <v>2082102</v>
      </c>
      <c r="G612" s="51">
        <f t="shared" si="27"/>
        <v>1898</v>
      </c>
      <c r="H612" s="274" t="s">
        <v>1898</v>
      </c>
    </row>
    <row r="613" spans="1:8" ht="14.25">
      <c r="A613" s="65" t="s">
        <v>1899</v>
      </c>
      <c r="B613" s="72">
        <f>SUM(B614:B615)</f>
        <v>0</v>
      </c>
      <c r="C613" s="72">
        <f>SUM(C614:C615)</f>
        <v>0</v>
      </c>
      <c r="D613" s="72">
        <f t="shared" si="28"/>
        <v>0</v>
      </c>
      <c r="E613" s="273">
        <f t="shared" si="29"/>
      </c>
      <c r="F613" s="274">
        <v>20824</v>
      </c>
      <c r="G613" s="51">
        <f t="shared" si="27"/>
        <v>0</v>
      </c>
      <c r="H613" s="274" t="s">
        <v>1899</v>
      </c>
    </row>
    <row r="614" spans="1:8" ht="14.25">
      <c r="A614" s="65" t="s">
        <v>1900</v>
      </c>
      <c r="B614" s="72">
        <f>VLOOKUP(F614,'[1]表二（旧）'!$F$5:$G$1311,2,FALSE)</f>
        <v>0</v>
      </c>
      <c r="C614" s="72"/>
      <c r="D614" s="72">
        <f t="shared" si="28"/>
        <v>0</v>
      </c>
      <c r="E614" s="273">
        <f t="shared" si="29"/>
      </c>
      <c r="F614" s="274">
        <v>2082401</v>
      </c>
      <c r="G614" s="51">
        <f t="shared" si="27"/>
        <v>0</v>
      </c>
      <c r="H614" s="274" t="s">
        <v>1901</v>
      </c>
    </row>
    <row r="615" spans="1:8" ht="14.25">
      <c r="A615" s="65" t="s">
        <v>1902</v>
      </c>
      <c r="B615" s="72">
        <f>VLOOKUP(F615,'[1]表二（旧）'!$F$5:$G$1311,2,FALSE)</f>
        <v>0</v>
      </c>
      <c r="C615" s="72"/>
      <c r="D615" s="72">
        <f t="shared" si="28"/>
        <v>0</v>
      </c>
      <c r="E615" s="273">
        <f t="shared" si="29"/>
      </c>
      <c r="F615" s="274">
        <v>2082402</v>
      </c>
      <c r="G615" s="51">
        <f t="shared" si="27"/>
        <v>0</v>
      </c>
      <c r="H615" s="274" t="s">
        <v>1902</v>
      </c>
    </row>
    <row r="616" spans="1:8" ht="14.25">
      <c r="A616" s="65" t="s">
        <v>1903</v>
      </c>
      <c r="B616" s="72">
        <f>SUM(B617:B618)</f>
        <v>0</v>
      </c>
      <c r="C616" s="72">
        <f>SUM(C617:C618)</f>
        <v>0</v>
      </c>
      <c r="D616" s="72">
        <f t="shared" si="28"/>
        <v>0</v>
      </c>
      <c r="E616" s="273">
        <f t="shared" si="29"/>
      </c>
      <c r="F616" s="274">
        <v>20825</v>
      </c>
      <c r="G616" s="51">
        <f t="shared" si="27"/>
        <v>0</v>
      </c>
      <c r="H616" s="274" t="s">
        <v>1903</v>
      </c>
    </row>
    <row r="617" spans="1:8" ht="14.25">
      <c r="A617" s="65" t="s">
        <v>1904</v>
      </c>
      <c r="B617" s="72">
        <f>VLOOKUP(F617,'[1]表二（旧）'!$F$5:$G$1311,2,FALSE)</f>
        <v>0</v>
      </c>
      <c r="C617" s="72"/>
      <c r="D617" s="72">
        <f t="shared" si="28"/>
        <v>0</v>
      </c>
      <c r="E617" s="273">
        <f t="shared" si="29"/>
      </c>
      <c r="F617" s="274">
        <v>2082501</v>
      </c>
      <c r="G617" s="51">
        <f t="shared" si="27"/>
        <v>0</v>
      </c>
      <c r="H617" s="274" t="s">
        <v>1904</v>
      </c>
    </row>
    <row r="618" spans="1:8" ht="14.25">
      <c r="A618" s="65" t="s">
        <v>1905</v>
      </c>
      <c r="B618" s="72">
        <f>VLOOKUP(F618,'[1]表二（旧）'!$F$5:$G$1311,2,FALSE)</f>
        <v>0</v>
      </c>
      <c r="C618" s="72"/>
      <c r="D618" s="72">
        <f t="shared" si="28"/>
        <v>0</v>
      </c>
      <c r="E618" s="273">
        <f t="shared" si="29"/>
      </c>
      <c r="F618" s="274">
        <v>2082502</v>
      </c>
      <c r="G618" s="51">
        <f t="shared" si="27"/>
        <v>0</v>
      </c>
      <c r="H618" s="274" t="s">
        <v>1905</v>
      </c>
    </row>
    <row r="619" spans="1:8" ht="14.25">
      <c r="A619" s="65" t="s">
        <v>1906</v>
      </c>
      <c r="B619" s="72">
        <f>SUM(B620:B622)</f>
        <v>7941</v>
      </c>
      <c r="C619" s="72">
        <f>SUM(C620:C622)</f>
        <v>13101</v>
      </c>
      <c r="D619" s="72">
        <f t="shared" si="28"/>
        <v>5160</v>
      </c>
      <c r="E619" s="273">
        <f t="shared" si="29"/>
        <v>65</v>
      </c>
      <c r="F619" s="274">
        <v>20826</v>
      </c>
      <c r="G619" s="51">
        <f t="shared" si="27"/>
        <v>13101</v>
      </c>
      <c r="H619" s="274" t="s">
        <v>1906</v>
      </c>
    </row>
    <row r="620" spans="1:8" ht="14.25">
      <c r="A620" s="65" t="s">
        <v>1907</v>
      </c>
      <c r="B620" s="72">
        <f>VLOOKUP(F620,'[1]表二（旧）'!$F$5:$G$1311,2,FALSE)</f>
        <v>4</v>
      </c>
      <c r="C620" s="72"/>
      <c r="D620" s="72">
        <f t="shared" si="28"/>
        <v>-4</v>
      </c>
      <c r="E620" s="273">
        <f t="shared" si="29"/>
        <v>-100</v>
      </c>
      <c r="F620" s="274">
        <v>2082601</v>
      </c>
      <c r="G620" s="51">
        <f t="shared" si="27"/>
        <v>0</v>
      </c>
      <c r="H620" s="274" t="s">
        <v>1907</v>
      </c>
    </row>
    <row r="621" spans="1:8" ht="14.25">
      <c r="A621" s="65" t="s">
        <v>2634</v>
      </c>
      <c r="B621" s="72">
        <f>VLOOKUP(F621,'[1]表二（旧）'!$F$5:$G$1311,2,FALSE)</f>
        <v>7937</v>
      </c>
      <c r="C621" s="72">
        <v>13101</v>
      </c>
      <c r="D621" s="72">
        <f t="shared" si="28"/>
        <v>5164</v>
      </c>
      <c r="E621" s="273">
        <f t="shared" si="29"/>
        <v>65.1</v>
      </c>
      <c r="F621" s="274">
        <v>2082602</v>
      </c>
      <c r="G621" s="51">
        <f t="shared" si="27"/>
        <v>13101</v>
      </c>
      <c r="H621" s="274" t="s">
        <v>1908</v>
      </c>
    </row>
    <row r="622" spans="1:8" ht="14.25">
      <c r="A622" s="65" t="s">
        <v>1909</v>
      </c>
      <c r="B622" s="72">
        <f>VLOOKUP(F622,'[1]表二（旧）'!$F$5:$G$1311,2,FALSE)</f>
        <v>0</v>
      </c>
      <c r="C622" s="72"/>
      <c r="D622" s="72">
        <f t="shared" si="28"/>
        <v>0</v>
      </c>
      <c r="E622" s="273">
        <f t="shared" si="29"/>
      </c>
      <c r="F622" s="274">
        <v>2082699</v>
      </c>
      <c r="G622" s="51">
        <f t="shared" si="27"/>
        <v>0</v>
      </c>
      <c r="H622" s="274" t="s">
        <v>1909</v>
      </c>
    </row>
    <row r="623" spans="1:8" ht="14.25">
      <c r="A623" s="65" t="s">
        <v>2635</v>
      </c>
      <c r="B623" s="72">
        <f>SUM(B624:B627)</f>
        <v>920</v>
      </c>
      <c r="C623" s="72">
        <f>SUM(C624:C627)</f>
        <v>1370</v>
      </c>
      <c r="D623" s="72">
        <f t="shared" si="28"/>
        <v>450</v>
      </c>
      <c r="E623" s="273">
        <f t="shared" si="29"/>
        <v>48.9</v>
      </c>
      <c r="F623" s="274">
        <v>20827</v>
      </c>
      <c r="G623" s="51">
        <f t="shared" si="27"/>
        <v>1370</v>
      </c>
      <c r="H623" s="274" t="s">
        <v>1910</v>
      </c>
    </row>
    <row r="624" spans="1:8" ht="14.25">
      <c r="A624" s="65" t="s">
        <v>1911</v>
      </c>
      <c r="B624" s="72">
        <f>VLOOKUP(F624,'[1]表二（旧）'!$F$5:$G$1311,2,FALSE)</f>
        <v>439</v>
      </c>
      <c r="C624" s="72">
        <v>705</v>
      </c>
      <c r="D624" s="72">
        <f t="shared" si="28"/>
        <v>266</v>
      </c>
      <c r="E624" s="273">
        <f t="shared" si="29"/>
        <v>60.6</v>
      </c>
      <c r="F624" s="274">
        <v>2082701</v>
      </c>
      <c r="G624" s="51">
        <f t="shared" si="27"/>
        <v>705</v>
      </c>
      <c r="H624" s="274" t="s">
        <v>1911</v>
      </c>
    </row>
    <row r="625" spans="1:8" ht="14.25">
      <c r="A625" s="65" t="s">
        <v>1912</v>
      </c>
      <c r="B625" s="72">
        <f>VLOOKUP(F625,'[1]表二（旧）'!$F$5:$G$1311,2,FALSE)</f>
        <v>238</v>
      </c>
      <c r="C625" s="72">
        <v>328</v>
      </c>
      <c r="D625" s="72">
        <f t="shared" si="28"/>
        <v>90</v>
      </c>
      <c r="E625" s="273">
        <f t="shared" si="29"/>
        <v>37.8</v>
      </c>
      <c r="F625" s="274">
        <v>2082702</v>
      </c>
      <c r="G625" s="51">
        <f t="shared" si="27"/>
        <v>328</v>
      </c>
      <c r="H625" s="274" t="s">
        <v>1912</v>
      </c>
    </row>
    <row r="626" spans="1:8" ht="14.25">
      <c r="A626" s="65" t="s">
        <v>1913</v>
      </c>
      <c r="B626" s="72">
        <f>VLOOKUP(F626,'[1]表二（旧）'!$F$5:$G$1311,2,FALSE)</f>
        <v>243</v>
      </c>
      <c r="C626" s="72">
        <v>337</v>
      </c>
      <c r="D626" s="72">
        <f t="shared" si="28"/>
        <v>94</v>
      </c>
      <c r="E626" s="273">
        <f t="shared" si="29"/>
        <v>38.7</v>
      </c>
      <c r="F626" s="274">
        <v>2082703</v>
      </c>
      <c r="G626" s="51">
        <f t="shared" si="27"/>
        <v>337</v>
      </c>
      <c r="H626" s="274" t="s">
        <v>1913</v>
      </c>
    </row>
    <row r="627" spans="1:8" ht="14.25">
      <c r="A627" s="65" t="s">
        <v>1914</v>
      </c>
      <c r="B627" s="72">
        <f>VLOOKUP(F627,'[1]表二（旧）'!$F$5:$G$1311,2,FALSE)</f>
        <v>0</v>
      </c>
      <c r="C627" s="72"/>
      <c r="D627" s="72">
        <f t="shared" si="28"/>
        <v>0</v>
      </c>
      <c r="E627" s="273">
        <f t="shared" si="29"/>
      </c>
      <c r="F627" s="274">
        <v>2082799</v>
      </c>
      <c r="G627" s="51">
        <f t="shared" si="27"/>
        <v>0</v>
      </c>
      <c r="H627" s="274" t="s">
        <v>1914</v>
      </c>
    </row>
    <row r="628" spans="1:8" ht="14.25">
      <c r="A628" s="285" t="s">
        <v>1915</v>
      </c>
      <c r="B628" s="72">
        <f>SUM(B629:B635)</f>
        <v>0</v>
      </c>
      <c r="C628" s="72">
        <f>SUM(C629:C635)</f>
        <v>0</v>
      </c>
      <c r="D628" s="72">
        <f t="shared" si="28"/>
        <v>0</v>
      </c>
      <c r="E628" s="273">
        <f t="shared" si="29"/>
      </c>
      <c r="F628" s="274">
        <v>20828</v>
      </c>
      <c r="G628" s="51">
        <f t="shared" si="27"/>
        <v>0</v>
      </c>
      <c r="H628" s="274" t="s">
        <v>1916</v>
      </c>
    </row>
    <row r="629" spans="1:8" ht="14.25">
      <c r="A629" s="281" t="s">
        <v>1043</v>
      </c>
      <c r="B629" s="72"/>
      <c r="C629" s="72"/>
      <c r="D629" s="72">
        <f t="shared" si="28"/>
        <v>0</v>
      </c>
      <c r="E629" s="273">
        <f t="shared" si="29"/>
      </c>
      <c r="F629" s="274">
        <v>2082801</v>
      </c>
      <c r="G629" s="51">
        <f t="shared" si="27"/>
        <v>0</v>
      </c>
      <c r="H629" s="274" t="s">
        <v>1041</v>
      </c>
    </row>
    <row r="630" spans="1:8" ht="14.25">
      <c r="A630" s="281" t="s">
        <v>1577</v>
      </c>
      <c r="B630" s="72"/>
      <c r="C630" s="72"/>
      <c r="D630" s="72">
        <f t="shared" si="28"/>
        <v>0</v>
      </c>
      <c r="E630" s="273">
        <f t="shared" si="29"/>
      </c>
      <c r="F630" s="274">
        <v>2082802</v>
      </c>
      <c r="G630" s="51">
        <f t="shared" si="27"/>
        <v>0</v>
      </c>
      <c r="H630" s="274" t="s">
        <v>1034</v>
      </c>
    </row>
    <row r="631" spans="1:8" ht="14.25">
      <c r="A631" s="281" t="s">
        <v>1044</v>
      </c>
      <c r="B631" s="72"/>
      <c r="C631" s="72"/>
      <c r="D631" s="72">
        <f t="shared" si="28"/>
        <v>0</v>
      </c>
      <c r="E631" s="273">
        <f t="shared" si="29"/>
      </c>
      <c r="F631" s="274">
        <v>2082803</v>
      </c>
      <c r="G631" s="51">
        <f t="shared" si="27"/>
        <v>0</v>
      </c>
      <c r="H631" s="274" t="s">
        <v>1042</v>
      </c>
    </row>
    <row r="632" spans="1:8" ht="14.25">
      <c r="A632" s="281" t="s">
        <v>1917</v>
      </c>
      <c r="B632" s="72">
        <f>VLOOKUP(2080204,'[1]表二（旧）'!$F$5:$G$1311,2,FALSE)</f>
        <v>0</v>
      </c>
      <c r="C632" s="72"/>
      <c r="D632" s="72">
        <f t="shared" si="28"/>
        <v>0</v>
      </c>
      <c r="E632" s="273">
        <f t="shared" si="29"/>
      </c>
      <c r="F632" s="274">
        <v>2082804</v>
      </c>
      <c r="G632" s="51">
        <f t="shared" si="27"/>
        <v>0</v>
      </c>
      <c r="H632" s="274" t="s">
        <v>1918</v>
      </c>
    </row>
    <row r="633" spans="1:8" ht="14.25">
      <c r="A633" s="281" t="s">
        <v>1919</v>
      </c>
      <c r="B633" s="72">
        <f>VLOOKUP(2080209,'[1]表二（旧）'!$F$5:$G$1311,2,FALSE)</f>
        <v>0</v>
      </c>
      <c r="C633" s="72"/>
      <c r="D633" s="72">
        <f t="shared" si="28"/>
        <v>0</v>
      </c>
      <c r="E633" s="273">
        <f t="shared" si="29"/>
      </c>
      <c r="F633" s="274">
        <v>2082805</v>
      </c>
      <c r="G633" s="51">
        <f t="shared" si="27"/>
        <v>0</v>
      </c>
      <c r="H633" s="274" t="s">
        <v>1920</v>
      </c>
    </row>
    <row r="634" spans="1:8" ht="14.25">
      <c r="A634" s="281" t="s">
        <v>1560</v>
      </c>
      <c r="B634" s="72"/>
      <c r="C634" s="72"/>
      <c r="D634" s="72">
        <f t="shared" si="28"/>
        <v>0</v>
      </c>
      <c r="E634" s="273">
        <f t="shared" si="29"/>
      </c>
      <c r="F634" s="274">
        <v>2082850</v>
      </c>
      <c r="G634" s="51">
        <f t="shared" si="27"/>
        <v>0</v>
      </c>
      <c r="H634" s="274" t="s">
        <v>1446</v>
      </c>
    </row>
    <row r="635" spans="1:8" ht="14.25">
      <c r="A635" s="281" t="s">
        <v>1921</v>
      </c>
      <c r="B635" s="72"/>
      <c r="C635" s="72"/>
      <c r="D635" s="72">
        <f t="shared" si="28"/>
        <v>0</v>
      </c>
      <c r="E635" s="273">
        <f t="shared" si="29"/>
      </c>
      <c r="F635" s="274">
        <v>2082899</v>
      </c>
      <c r="G635" s="51">
        <f t="shared" si="27"/>
        <v>0</v>
      </c>
      <c r="H635" s="274" t="s">
        <v>1922</v>
      </c>
    </row>
    <row r="636" spans="1:8" ht="14.25">
      <c r="A636" s="65" t="s">
        <v>159</v>
      </c>
      <c r="B636" s="72">
        <f>VLOOKUP(F636,'[1]表二（旧）'!$F$5:$G$1311,2,FALSE)</f>
        <v>92</v>
      </c>
      <c r="C636" s="72">
        <v>68</v>
      </c>
      <c r="D636" s="72">
        <f t="shared" si="28"/>
        <v>-24</v>
      </c>
      <c r="E636" s="273">
        <f t="shared" si="29"/>
        <v>-26.1</v>
      </c>
      <c r="F636" s="274">
        <v>20899</v>
      </c>
      <c r="G636" s="51">
        <f t="shared" si="27"/>
        <v>68</v>
      </c>
      <c r="H636" s="274" t="s">
        <v>159</v>
      </c>
    </row>
    <row r="637" spans="1:8" ht="14.25">
      <c r="A637" s="65" t="s">
        <v>452</v>
      </c>
      <c r="B637" s="72">
        <f>SUM(B638,B643,B656,B660,B672,B675,B679,B684,B688,B692,B695,B704,B706,)</f>
        <v>60556</v>
      </c>
      <c r="C637" s="72">
        <f>SUM(C638,C643,C656,C660,C672,C675,C679,C684,C688,C692,C695,C704,C706,)</f>
        <v>51984</v>
      </c>
      <c r="D637" s="72">
        <f t="shared" si="28"/>
        <v>-8572</v>
      </c>
      <c r="E637" s="273">
        <f t="shared" si="29"/>
        <v>-14.2</v>
      </c>
      <c r="F637" s="274">
        <v>210</v>
      </c>
      <c r="G637" s="51">
        <f t="shared" si="27"/>
        <v>51984</v>
      </c>
      <c r="H637" s="274" t="s">
        <v>1923</v>
      </c>
    </row>
    <row r="638" spans="1:8" ht="14.25">
      <c r="A638" s="65" t="s">
        <v>1924</v>
      </c>
      <c r="B638" s="72">
        <f>SUM(B639:B642)</f>
        <v>804</v>
      </c>
      <c r="C638" s="72">
        <f>SUM(C639:C642)</f>
        <v>2985</v>
      </c>
      <c r="D638" s="72">
        <f t="shared" si="28"/>
        <v>2181</v>
      </c>
      <c r="E638" s="273">
        <f t="shared" si="29"/>
        <v>271.3</v>
      </c>
      <c r="F638" s="274">
        <v>21001</v>
      </c>
      <c r="G638" s="51">
        <f t="shared" si="27"/>
        <v>2985</v>
      </c>
      <c r="H638" s="274" t="s">
        <v>1925</v>
      </c>
    </row>
    <row r="639" spans="1:8" ht="14.25">
      <c r="A639" s="65" t="s">
        <v>1041</v>
      </c>
      <c r="B639" s="72">
        <f>VLOOKUP(F639,'[1]表二（旧）'!$F$5:$G$1311,2,FALSE)</f>
        <v>22</v>
      </c>
      <c r="C639" s="72">
        <v>25</v>
      </c>
      <c r="D639" s="72">
        <f t="shared" si="28"/>
        <v>3</v>
      </c>
      <c r="E639" s="273">
        <f t="shared" si="29"/>
        <v>13.6</v>
      </c>
      <c r="F639" s="274">
        <v>2100101</v>
      </c>
      <c r="G639" s="51">
        <f t="shared" si="27"/>
        <v>25</v>
      </c>
      <c r="H639" s="274" t="s">
        <v>1041</v>
      </c>
    </row>
    <row r="640" spans="1:8" ht="14.25">
      <c r="A640" s="65" t="s">
        <v>1034</v>
      </c>
      <c r="B640" s="72">
        <f>VLOOKUP(F640,'[1]表二（旧）'!$F$5:$G$1311,2,FALSE)</f>
        <v>499</v>
      </c>
      <c r="C640" s="72">
        <v>1835</v>
      </c>
      <c r="D640" s="72">
        <f t="shared" si="28"/>
        <v>1336</v>
      </c>
      <c r="E640" s="273">
        <f t="shared" si="29"/>
        <v>267.7</v>
      </c>
      <c r="F640" s="274">
        <v>2100102</v>
      </c>
      <c r="G640" s="51">
        <f t="shared" si="27"/>
        <v>1835</v>
      </c>
      <c r="H640" s="274" t="s">
        <v>1034</v>
      </c>
    </row>
    <row r="641" spans="1:8" ht="14.25">
      <c r="A641" s="65" t="s">
        <v>1042</v>
      </c>
      <c r="B641" s="72">
        <f>VLOOKUP(F641,'[1]表二（旧）'!$F$5:$G$1311,2,FALSE)</f>
        <v>0</v>
      </c>
      <c r="C641" s="72"/>
      <c r="D641" s="72">
        <f t="shared" si="28"/>
        <v>0</v>
      </c>
      <c r="E641" s="273">
        <f t="shared" si="29"/>
      </c>
      <c r="F641" s="274">
        <v>2100103</v>
      </c>
      <c r="G641" s="51">
        <f t="shared" si="27"/>
        <v>0</v>
      </c>
      <c r="H641" s="274" t="s">
        <v>1042</v>
      </c>
    </row>
    <row r="642" spans="1:8" ht="14.25">
      <c r="A642" s="65" t="s">
        <v>1926</v>
      </c>
      <c r="B642" s="72">
        <f>VLOOKUP(F642,'[1]表二（旧）'!$F$5:$G$1311,2,FALSE)</f>
        <v>283</v>
      </c>
      <c r="C642" s="72">
        <v>1125</v>
      </c>
      <c r="D642" s="72">
        <f t="shared" si="28"/>
        <v>842</v>
      </c>
      <c r="E642" s="273">
        <f t="shared" si="29"/>
        <v>297.5</v>
      </c>
      <c r="F642" s="274">
        <v>2100199</v>
      </c>
      <c r="G642" s="51">
        <f t="shared" si="27"/>
        <v>1125</v>
      </c>
      <c r="H642" s="274" t="s">
        <v>1927</v>
      </c>
    </row>
    <row r="643" spans="1:8" ht="14.25">
      <c r="A643" s="65" t="s">
        <v>1928</v>
      </c>
      <c r="B643" s="72">
        <f>SUM(B644:B655)</f>
        <v>3729</v>
      </c>
      <c r="C643" s="72">
        <f>SUM(C644:C655)</f>
        <v>1550</v>
      </c>
      <c r="D643" s="72">
        <f t="shared" si="28"/>
        <v>-2179</v>
      </c>
      <c r="E643" s="273">
        <f t="shared" si="29"/>
        <v>-58.4</v>
      </c>
      <c r="F643" s="274">
        <v>21002</v>
      </c>
      <c r="G643" s="51">
        <f t="shared" si="27"/>
        <v>1550</v>
      </c>
      <c r="H643" s="274" t="s">
        <v>1928</v>
      </c>
    </row>
    <row r="644" spans="1:8" ht="14.25">
      <c r="A644" s="65" t="s">
        <v>1929</v>
      </c>
      <c r="B644" s="72">
        <f>VLOOKUP(F644,'[1]表二（旧）'!$F$5:$G$1311,2,FALSE)</f>
        <v>1269</v>
      </c>
      <c r="C644" s="72">
        <v>654</v>
      </c>
      <c r="D644" s="72">
        <f t="shared" si="28"/>
        <v>-615</v>
      </c>
      <c r="E644" s="273">
        <f t="shared" si="29"/>
        <v>-48.5</v>
      </c>
      <c r="F644" s="274">
        <v>2100201</v>
      </c>
      <c r="G644" s="51">
        <f aca="true" t="shared" si="30" ref="G644:G707">SUM(C644)</f>
        <v>654</v>
      </c>
      <c r="H644" s="274" t="s">
        <v>1929</v>
      </c>
    </row>
    <row r="645" spans="1:8" ht="14.25">
      <c r="A645" s="65" t="s">
        <v>1930</v>
      </c>
      <c r="B645" s="72">
        <f>VLOOKUP(F645,'[1]表二（旧）'!$F$5:$G$1311,2,FALSE)</f>
        <v>2003</v>
      </c>
      <c r="C645" s="72">
        <v>896</v>
      </c>
      <c r="D645" s="72">
        <f aca="true" t="shared" si="31" ref="D645:D708">C645-B645</f>
        <v>-1107</v>
      </c>
      <c r="E645" s="273">
        <f aca="true" t="shared" si="32" ref="E645:E708">IF(B645=0,"",ROUND(D645/B645*100,1))</f>
        <v>-55.3</v>
      </c>
      <c r="F645" s="274">
        <v>2100202</v>
      </c>
      <c r="G645" s="51">
        <f t="shared" si="30"/>
        <v>896</v>
      </c>
      <c r="H645" s="274" t="s">
        <v>1930</v>
      </c>
    </row>
    <row r="646" spans="1:8" ht="14.25">
      <c r="A646" s="65" t="s">
        <v>1931</v>
      </c>
      <c r="B646" s="72">
        <f>VLOOKUP(F646,'[1]表二（旧）'!$F$5:$G$1311,2,FALSE)</f>
        <v>0</v>
      </c>
      <c r="C646" s="72"/>
      <c r="D646" s="72">
        <f t="shared" si="31"/>
        <v>0</v>
      </c>
      <c r="E646" s="273">
        <f t="shared" si="32"/>
      </c>
      <c r="F646" s="274">
        <v>2100203</v>
      </c>
      <c r="G646" s="51">
        <f t="shared" si="30"/>
        <v>0</v>
      </c>
      <c r="H646" s="274" t="s">
        <v>1931</v>
      </c>
    </row>
    <row r="647" spans="1:8" ht="14.25">
      <c r="A647" s="65" t="s">
        <v>1932</v>
      </c>
      <c r="B647" s="72">
        <f>VLOOKUP(F647,'[1]表二（旧）'!$F$5:$G$1311,2,FALSE)</f>
        <v>0</v>
      </c>
      <c r="C647" s="72"/>
      <c r="D647" s="72">
        <f t="shared" si="31"/>
        <v>0</v>
      </c>
      <c r="E647" s="273">
        <f t="shared" si="32"/>
      </c>
      <c r="F647" s="274">
        <v>2100204</v>
      </c>
      <c r="G647" s="51">
        <f t="shared" si="30"/>
        <v>0</v>
      </c>
      <c r="H647" s="274" t="s">
        <v>1932</v>
      </c>
    </row>
    <row r="648" spans="1:8" ht="14.25">
      <c r="A648" s="65" t="s">
        <v>1933</v>
      </c>
      <c r="B648" s="72">
        <f>VLOOKUP(F648,'[1]表二（旧）'!$F$5:$G$1311,2,FALSE)</f>
        <v>0</v>
      </c>
      <c r="C648" s="72"/>
      <c r="D648" s="72">
        <f t="shared" si="31"/>
        <v>0</v>
      </c>
      <c r="E648" s="273">
        <f t="shared" si="32"/>
      </c>
      <c r="F648" s="274">
        <v>2100205</v>
      </c>
      <c r="G648" s="51">
        <f t="shared" si="30"/>
        <v>0</v>
      </c>
      <c r="H648" s="274" t="s">
        <v>1933</v>
      </c>
    </row>
    <row r="649" spans="1:8" ht="14.25">
      <c r="A649" s="65" t="s">
        <v>1934</v>
      </c>
      <c r="B649" s="72">
        <f>VLOOKUP(F649,'[1]表二（旧）'!$F$5:$G$1311,2,FALSE)</f>
        <v>0</v>
      </c>
      <c r="C649" s="72"/>
      <c r="D649" s="72">
        <f t="shared" si="31"/>
        <v>0</v>
      </c>
      <c r="E649" s="273">
        <f t="shared" si="32"/>
      </c>
      <c r="F649" s="274">
        <v>2100206</v>
      </c>
      <c r="G649" s="51">
        <f t="shared" si="30"/>
        <v>0</v>
      </c>
      <c r="H649" s="274" t="s">
        <v>1934</v>
      </c>
    </row>
    <row r="650" spans="1:8" ht="14.25">
      <c r="A650" s="65" t="s">
        <v>1935</v>
      </c>
      <c r="B650" s="72">
        <f>VLOOKUP(F650,'[1]表二（旧）'!$F$5:$G$1311,2,FALSE)</f>
        <v>0</v>
      </c>
      <c r="C650" s="72"/>
      <c r="D650" s="72">
        <f t="shared" si="31"/>
        <v>0</v>
      </c>
      <c r="E650" s="273">
        <f t="shared" si="32"/>
      </c>
      <c r="F650" s="274">
        <v>2100207</v>
      </c>
      <c r="G650" s="51">
        <f t="shared" si="30"/>
        <v>0</v>
      </c>
      <c r="H650" s="274" t="s">
        <v>1935</v>
      </c>
    </row>
    <row r="651" spans="1:8" ht="14.25">
      <c r="A651" s="65" t="s">
        <v>1936</v>
      </c>
      <c r="B651" s="72">
        <f>VLOOKUP(F651,'[1]表二（旧）'!$F$5:$G$1311,2,FALSE)</f>
        <v>0</v>
      </c>
      <c r="C651" s="72"/>
      <c r="D651" s="72">
        <f t="shared" si="31"/>
        <v>0</v>
      </c>
      <c r="E651" s="273">
        <f t="shared" si="32"/>
      </c>
      <c r="F651" s="274">
        <v>2100208</v>
      </c>
      <c r="G651" s="51">
        <f t="shared" si="30"/>
        <v>0</v>
      </c>
      <c r="H651" s="274" t="s">
        <v>1936</v>
      </c>
    </row>
    <row r="652" spans="1:8" ht="14.25">
      <c r="A652" s="65" t="s">
        <v>1937</v>
      </c>
      <c r="B652" s="72">
        <f>VLOOKUP(F652,'[1]表二（旧）'!$F$5:$G$1311,2,FALSE)</f>
        <v>0</v>
      </c>
      <c r="C652" s="72"/>
      <c r="D652" s="72">
        <f t="shared" si="31"/>
        <v>0</v>
      </c>
      <c r="E652" s="273">
        <f t="shared" si="32"/>
      </c>
      <c r="F652" s="274">
        <v>2100209</v>
      </c>
      <c r="G652" s="51">
        <f t="shared" si="30"/>
        <v>0</v>
      </c>
      <c r="H652" s="274" t="s">
        <v>1937</v>
      </c>
    </row>
    <row r="653" spans="1:8" ht="14.25">
      <c r="A653" s="65" t="s">
        <v>1938</v>
      </c>
      <c r="B653" s="72">
        <f>VLOOKUP(F653,'[1]表二（旧）'!$F$5:$G$1311,2,FALSE)</f>
        <v>0</v>
      </c>
      <c r="C653" s="72"/>
      <c r="D653" s="72">
        <f t="shared" si="31"/>
        <v>0</v>
      </c>
      <c r="E653" s="273">
        <f t="shared" si="32"/>
      </c>
      <c r="F653" s="274">
        <v>2100210</v>
      </c>
      <c r="G653" s="51">
        <f t="shared" si="30"/>
        <v>0</v>
      </c>
      <c r="H653" s="274" t="s">
        <v>1938</v>
      </c>
    </row>
    <row r="654" spans="1:8" ht="14.25">
      <c r="A654" s="65" t="s">
        <v>1939</v>
      </c>
      <c r="B654" s="72">
        <f>VLOOKUP(F654,'[1]表二（旧）'!$F$5:$G$1311,2,FALSE)</f>
        <v>0</v>
      </c>
      <c r="C654" s="72"/>
      <c r="D654" s="72">
        <f t="shared" si="31"/>
        <v>0</v>
      </c>
      <c r="E654" s="273">
        <f t="shared" si="32"/>
      </c>
      <c r="F654" s="274">
        <v>2100211</v>
      </c>
      <c r="G654" s="51">
        <f t="shared" si="30"/>
        <v>0</v>
      </c>
      <c r="H654" s="274" t="s">
        <v>1939</v>
      </c>
    </row>
    <row r="655" spans="1:8" ht="14.25">
      <c r="A655" s="65" t="s">
        <v>1940</v>
      </c>
      <c r="B655" s="72">
        <f>VLOOKUP(F655,'[1]表二（旧）'!$F$5:$G$1311,2,FALSE)</f>
        <v>457</v>
      </c>
      <c r="C655" s="72"/>
      <c r="D655" s="72">
        <f t="shared" si="31"/>
        <v>-457</v>
      </c>
      <c r="E655" s="273">
        <f t="shared" si="32"/>
        <v>-100</v>
      </c>
      <c r="F655" s="274">
        <v>2100299</v>
      </c>
      <c r="G655" s="51">
        <f t="shared" si="30"/>
        <v>0</v>
      </c>
      <c r="H655" s="274" t="s">
        <v>1940</v>
      </c>
    </row>
    <row r="656" spans="1:8" ht="14.25">
      <c r="A656" s="65" t="s">
        <v>1941</v>
      </c>
      <c r="B656" s="72">
        <f>SUM(B657:B659)</f>
        <v>3863</v>
      </c>
      <c r="C656" s="72">
        <f>SUM(C657:C659)</f>
        <v>4097</v>
      </c>
      <c r="D656" s="72">
        <f t="shared" si="31"/>
        <v>234</v>
      </c>
      <c r="E656" s="273">
        <f t="shared" si="32"/>
        <v>6.1</v>
      </c>
      <c r="F656" s="274">
        <v>21003</v>
      </c>
      <c r="G656" s="51">
        <f t="shared" si="30"/>
        <v>4097</v>
      </c>
      <c r="H656" s="274" t="s">
        <v>1941</v>
      </c>
    </row>
    <row r="657" spans="1:8" ht="14.25">
      <c r="A657" s="65" t="s">
        <v>1942</v>
      </c>
      <c r="B657" s="72">
        <f>VLOOKUP(F657,'[1]表二（旧）'!$F$5:$G$1311,2,FALSE)</f>
        <v>0</v>
      </c>
      <c r="C657" s="72"/>
      <c r="D657" s="72">
        <f t="shared" si="31"/>
        <v>0</v>
      </c>
      <c r="E657" s="273">
        <f t="shared" si="32"/>
      </c>
      <c r="F657" s="274">
        <v>2100301</v>
      </c>
      <c r="G657" s="51">
        <f t="shared" si="30"/>
        <v>0</v>
      </c>
      <c r="H657" s="274" t="s">
        <v>1942</v>
      </c>
    </row>
    <row r="658" spans="1:8" ht="14.25">
      <c r="A658" s="65" t="s">
        <v>1943</v>
      </c>
      <c r="B658" s="72">
        <f>VLOOKUP(F658,'[1]表二（旧）'!$F$5:$G$1311,2,FALSE)</f>
        <v>2912</v>
      </c>
      <c r="C658" s="72">
        <v>4097</v>
      </c>
      <c r="D658" s="72">
        <f t="shared" si="31"/>
        <v>1185</v>
      </c>
      <c r="E658" s="273">
        <f t="shared" si="32"/>
        <v>40.7</v>
      </c>
      <c r="F658" s="274">
        <v>2100302</v>
      </c>
      <c r="G658" s="51">
        <f t="shared" si="30"/>
        <v>4097</v>
      </c>
      <c r="H658" s="274" t="s">
        <v>1943</v>
      </c>
    </row>
    <row r="659" spans="1:8" ht="14.25">
      <c r="A659" s="65" t="s">
        <v>1944</v>
      </c>
      <c r="B659" s="72">
        <f>VLOOKUP(F659,'[1]表二（旧）'!$F$5:$G$1311,2,FALSE)</f>
        <v>951</v>
      </c>
      <c r="C659" s="72"/>
      <c r="D659" s="72">
        <f t="shared" si="31"/>
        <v>-951</v>
      </c>
      <c r="E659" s="273">
        <f t="shared" si="32"/>
        <v>-100</v>
      </c>
      <c r="F659" s="274">
        <v>2100399</v>
      </c>
      <c r="G659" s="51">
        <f t="shared" si="30"/>
        <v>0</v>
      </c>
      <c r="H659" s="274" t="s">
        <v>1944</v>
      </c>
    </row>
    <row r="660" spans="1:8" ht="14.25">
      <c r="A660" s="65" t="s">
        <v>1945</v>
      </c>
      <c r="B660" s="72">
        <f>SUM(B661:B671)</f>
        <v>5941</v>
      </c>
      <c r="C660" s="72">
        <f>SUM(C661:C671)</f>
        <v>3515</v>
      </c>
      <c r="D660" s="72">
        <f t="shared" si="31"/>
        <v>-2426</v>
      </c>
      <c r="E660" s="273">
        <f t="shared" si="32"/>
        <v>-40.8</v>
      </c>
      <c r="F660" s="274">
        <v>21004</v>
      </c>
      <c r="G660" s="51">
        <f t="shared" si="30"/>
        <v>3515</v>
      </c>
      <c r="H660" s="274" t="s">
        <v>1945</v>
      </c>
    </row>
    <row r="661" spans="1:8" ht="14.25">
      <c r="A661" s="65" t="s">
        <v>1946</v>
      </c>
      <c r="B661" s="72">
        <f>VLOOKUP(F661,'[1]表二（旧）'!$F$5:$G$1311,2,FALSE)</f>
        <v>1181</v>
      </c>
      <c r="C661" s="72">
        <v>1307</v>
      </c>
      <c r="D661" s="72">
        <f t="shared" si="31"/>
        <v>126</v>
      </c>
      <c r="E661" s="273">
        <f t="shared" si="32"/>
        <v>10.7</v>
      </c>
      <c r="F661" s="274">
        <v>2100401</v>
      </c>
      <c r="G661" s="51">
        <f t="shared" si="30"/>
        <v>1307</v>
      </c>
      <c r="H661" s="274" t="s">
        <v>1946</v>
      </c>
    </row>
    <row r="662" spans="1:8" ht="14.25">
      <c r="A662" s="65" t="s">
        <v>1947</v>
      </c>
      <c r="B662" s="72">
        <f>VLOOKUP(F662,'[1]表二（旧）'!$F$5:$G$1311,2,FALSE)</f>
        <v>481</v>
      </c>
      <c r="C662" s="72">
        <v>587</v>
      </c>
      <c r="D662" s="72">
        <f t="shared" si="31"/>
        <v>106</v>
      </c>
      <c r="E662" s="273">
        <f t="shared" si="32"/>
        <v>22</v>
      </c>
      <c r="F662" s="274">
        <v>2100402</v>
      </c>
      <c r="G662" s="51">
        <f t="shared" si="30"/>
        <v>587</v>
      </c>
      <c r="H662" s="274" t="s">
        <v>1947</v>
      </c>
    </row>
    <row r="663" spans="1:8" ht="14.25">
      <c r="A663" s="65" t="s">
        <v>1948</v>
      </c>
      <c r="B663" s="72">
        <f>VLOOKUP(F663,'[1]表二（旧）'!$F$5:$G$1311,2,FALSE)</f>
        <v>429</v>
      </c>
      <c r="C663" s="72">
        <v>925</v>
      </c>
      <c r="D663" s="72">
        <f t="shared" si="31"/>
        <v>496</v>
      </c>
      <c r="E663" s="273">
        <f t="shared" si="32"/>
        <v>115.6</v>
      </c>
      <c r="F663" s="274">
        <v>2100403</v>
      </c>
      <c r="G663" s="51">
        <f t="shared" si="30"/>
        <v>925</v>
      </c>
      <c r="H663" s="274" t="s">
        <v>1948</v>
      </c>
    </row>
    <row r="664" spans="1:8" ht="14.25">
      <c r="A664" s="65" t="s">
        <v>1949</v>
      </c>
      <c r="B664" s="72">
        <f>VLOOKUP(F664,'[1]表二（旧）'!$F$5:$G$1311,2,FALSE)</f>
        <v>0</v>
      </c>
      <c r="C664" s="72"/>
      <c r="D664" s="72">
        <f t="shared" si="31"/>
        <v>0</v>
      </c>
      <c r="E664" s="273">
        <f t="shared" si="32"/>
      </c>
      <c r="F664" s="274">
        <v>2100404</v>
      </c>
      <c r="G664" s="51">
        <f t="shared" si="30"/>
        <v>0</v>
      </c>
      <c r="H664" s="274" t="s">
        <v>1949</v>
      </c>
    </row>
    <row r="665" spans="1:8" ht="14.25">
      <c r="A665" s="65" t="s">
        <v>1950</v>
      </c>
      <c r="B665" s="72">
        <f>VLOOKUP(F665,'[1]表二（旧）'!$F$5:$G$1311,2,FALSE)</f>
        <v>0</v>
      </c>
      <c r="C665" s="72"/>
      <c r="D665" s="72">
        <f t="shared" si="31"/>
        <v>0</v>
      </c>
      <c r="E665" s="273">
        <f t="shared" si="32"/>
      </c>
      <c r="F665" s="274">
        <v>2100405</v>
      </c>
      <c r="G665" s="51">
        <f t="shared" si="30"/>
        <v>0</v>
      </c>
      <c r="H665" s="274" t="s">
        <v>1950</v>
      </c>
    </row>
    <row r="666" spans="1:8" ht="14.25">
      <c r="A666" s="65" t="s">
        <v>1951</v>
      </c>
      <c r="B666" s="72">
        <f>VLOOKUP(F666,'[1]表二（旧）'!$F$5:$G$1311,2,FALSE)</f>
        <v>0</v>
      </c>
      <c r="C666" s="72"/>
      <c r="D666" s="72">
        <f t="shared" si="31"/>
        <v>0</v>
      </c>
      <c r="E666" s="273">
        <f t="shared" si="32"/>
      </c>
      <c r="F666" s="274">
        <v>2100406</v>
      </c>
      <c r="G666" s="51">
        <f t="shared" si="30"/>
        <v>0</v>
      </c>
      <c r="H666" s="274" t="s">
        <v>1951</v>
      </c>
    </row>
    <row r="667" spans="1:8" ht="14.25">
      <c r="A667" s="65" t="s">
        <v>1952</v>
      </c>
      <c r="B667" s="72">
        <f>VLOOKUP(F667,'[1]表二（旧）'!$F$5:$G$1311,2,FALSE)</f>
        <v>114</v>
      </c>
      <c r="C667" s="72">
        <v>115</v>
      </c>
      <c r="D667" s="72">
        <f t="shared" si="31"/>
        <v>1</v>
      </c>
      <c r="E667" s="273">
        <f t="shared" si="32"/>
        <v>0.9</v>
      </c>
      <c r="F667" s="274">
        <v>2100407</v>
      </c>
      <c r="G667" s="51">
        <f t="shared" si="30"/>
        <v>115</v>
      </c>
      <c r="H667" s="274" t="s">
        <v>1952</v>
      </c>
    </row>
    <row r="668" spans="1:8" ht="14.25">
      <c r="A668" s="65" t="s">
        <v>1953</v>
      </c>
      <c r="B668" s="72">
        <f>VLOOKUP(F668,'[1]表二（旧）'!$F$5:$G$1311,2,FALSE)</f>
        <v>3417</v>
      </c>
      <c r="C668" s="72">
        <v>388</v>
      </c>
      <c r="D668" s="72">
        <f t="shared" si="31"/>
        <v>-3029</v>
      </c>
      <c r="E668" s="273">
        <f t="shared" si="32"/>
        <v>-88.6</v>
      </c>
      <c r="F668" s="274">
        <v>2100408</v>
      </c>
      <c r="G668" s="51">
        <f t="shared" si="30"/>
        <v>388</v>
      </c>
      <c r="H668" s="274" t="s">
        <v>1953</v>
      </c>
    </row>
    <row r="669" spans="1:8" ht="14.25">
      <c r="A669" s="65" t="s">
        <v>1954</v>
      </c>
      <c r="B669" s="72">
        <f>VLOOKUP(F669,'[1]表二（旧）'!$F$5:$G$1311,2,FALSE)</f>
        <v>254</v>
      </c>
      <c r="C669" s="72">
        <v>10</v>
      </c>
      <c r="D669" s="72">
        <f t="shared" si="31"/>
        <v>-244</v>
      </c>
      <c r="E669" s="273">
        <f t="shared" si="32"/>
        <v>-96.1</v>
      </c>
      <c r="F669" s="274">
        <v>2100409</v>
      </c>
      <c r="G669" s="51">
        <f t="shared" si="30"/>
        <v>10</v>
      </c>
      <c r="H669" s="274" t="s">
        <v>1954</v>
      </c>
    </row>
    <row r="670" spans="1:8" ht="14.25">
      <c r="A670" s="65" t="s">
        <v>1955</v>
      </c>
      <c r="B670" s="72">
        <f>VLOOKUP(F670,'[1]表二（旧）'!$F$5:$G$1311,2,FALSE)</f>
        <v>0</v>
      </c>
      <c r="C670" s="72"/>
      <c r="D670" s="72">
        <f t="shared" si="31"/>
        <v>0</v>
      </c>
      <c r="E670" s="273">
        <f t="shared" si="32"/>
      </c>
      <c r="F670" s="274">
        <v>2100410</v>
      </c>
      <c r="G670" s="51">
        <f t="shared" si="30"/>
        <v>0</v>
      </c>
      <c r="H670" s="274" t="s">
        <v>1955</v>
      </c>
    </row>
    <row r="671" spans="1:8" ht="14.25">
      <c r="A671" s="65" t="s">
        <v>1956</v>
      </c>
      <c r="B671" s="72">
        <f>VLOOKUP(F671,'[1]表二（旧）'!$F$5:$G$1311,2,FALSE)</f>
        <v>65</v>
      </c>
      <c r="C671" s="72">
        <v>183</v>
      </c>
      <c r="D671" s="72">
        <f t="shared" si="31"/>
        <v>118</v>
      </c>
      <c r="E671" s="273">
        <f t="shared" si="32"/>
        <v>181.5</v>
      </c>
      <c r="F671" s="274">
        <v>2100499</v>
      </c>
      <c r="G671" s="51">
        <f t="shared" si="30"/>
        <v>183</v>
      </c>
      <c r="H671" s="274" t="s">
        <v>1956</v>
      </c>
    </row>
    <row r="672" spans="1:8" ht="14.25">
      <c r="A672" s="65" t="s">
        <v>1957</v>
      </c>
      <c r="B672" s="72">
        <f>SUM(B673:B674)</f>
        <v>210</v>
      </c>
      <c r="C672" s="72">
        <f>SUM(C673:C674)</f>
        <v>0</v>
      </c>
      <c r="D672" s="72">
        <f t="shared" si="31"/>
        <v>-210</v>
      </c>
      <c r="E672" s="273">
        <f t="shared" si="32"/>
        <v>-100</v>
      </c>
      <c r="F672" s="274">
        <v>21006</v>
      </c>
      <c r="G672" s="51">
        <f t="shared" si="30"/>
        <v>0</v>
      </c>
      <c r="H672" s="274" t="s">
        <v>1957</v>
      </c>
    </row>
    <row r="673" spans="1:8" ht="14.25">
      <c r="A673" s="65" t="s">
        <v>1958</v>
      </c>
      <c r="B673" s="72">
        <f>VLOOKUP(F673,'[1]表二（旧）'!$F$5:$G$1311,2,FALSE)</f>
        <v>150</v>
      </c>
      <c r="C673" s="72"/>
      <c r="D673" s="72">
        <f t="shared" si="31"/>
        <v>-150</v>
      </c>
      <c r="E673" s="273">
        <f t="shared" si="32"/>
        <v>-100</v>
      </c>
      <c r="F673" s="274">
        <v>2100601</v>
      </c>
      <c r="G673" s="51">
        <f t="shared" si="30"/>
        <v>0</v>
      </c>
      <c r="H673" s="274" t="s">
        <v>1958</v>
      </c>
    </row>
    <row r="674" spans="1:8" ht="14.25">
      <c r="A674" s="65" t="s">
        <v>1959</v>
      </c>
      <c r="B674" s="72">
        <f>VLOOKUP(F674,'[1]表二（旧）'!$F$5:$G$1311,2,FALSE)</f>
        <v>60</v>
      </c>
      <c r="C674" s="72"/>
      <c r="D674" s="72">
        <f t="shared" si="31"/>
        <v>-60</v>
      </c>
      <c r="E674" s="273">
        <f t="shared" si="32"/>
        <v>-100</v>
      </c>
      <c r="F674" s="274">
        <v>2100699</v>
      </c>
      <c r="G674" s="51">
        <f t="shared" si="30"/>
        <v>0</v>
      </c>
      <c r="H674" s="274" t="s">
        <v>1959</v>
      </c>
    </row>
    <row r="675" spans="1:8" ht="14.25">
      <c r="A675" s="65" t="s">
        <v>1960</v>
      </c>
      <c r="B675" s="72">
        <f>SUM(B676:B678)</f>
        <v>2531</v>
      </c>
      <c r="C675" s="72">
        <f>SUM(C676:C678)</f>
        <v>941</v>
      </c>
      <c r="D675" s="72">
        <f t="shared" si="31"/>
        <v>-1590</v>
      </c>
      <c r="E675" s="273">
        <f t="shared" si="32"/>
        <v>-62.8</v>
      </c>
      <c r="F675" s="274">
        <v>21007</v>
      </c>
      <c r="G675" s="51">
        <f t="shared" si="30"/>
        <v>941</v>
      </c>
      <c r="H675" s="274" t="s">
        <v>1960</v>
      </c>
    </row>
    <row r="676" spans="1:8" ht="14.25">
      <c r="A676" s="65" t="s">
        <v>1961</v>
      </c>
      <c r="B676" s="72">
        <f>VLOOKUP(F676,'[1]表二（旧）'!$F$5:$G$1311,2,FALSE)</f>
        <v>1291</v>
      </c>
      <c r="C676" s="72">
        <v>790</v>
      </c>
      <c r="D676" s="72">
        <f t="shared" si="31"/>
        <v>-501</v>
      </c>
      <c r="E676" s="273">
        <f t="shared" si="32"/>
        <v>-38.8</v>
      </c>
      <c r="F676" s="274">
        <v>2100716</v>
      </c>
      <c r="G676" s="51">
        <f t="shared" si="30"/>
        <v>790</v>
      </c>
      <c r="H676" s="274" t="s">
        <v>1961</v>
      </c>
    </row>
    <row r="677" spans="1:8" ht="14.25">
      <c r="A677" s="65" t="s">
        <v>1962</v>
      </c>
      <c r="B677" s="72">
        <f>VLOOKUP(F677,'[1]表二（旧）'!$F$5:$G$1311,2,FALSE)</f>
        <v>1230</v>
      </c>
      <c r="C677" s="72">
        <v>151</v>
      </c>
      <c r="D677" s="72">
        <f t="shared" si="31"/>
        <v>-1079</v>
      </c>
      <c r="E677" s="273">
        <f t="shared" si="32"/>
        <v>-87.7</v>
      </c>
      <c r="F677" s="274">
        <v>2100717</v>
      </c>
      <c r="G677" s="51">
        <f t="shared" si="30"/>
        <v>151</v>
      </c>
      <c r="H677" s="274" t="s">
        <v>1962</v>
      </c>
    </row>
    <row r="678" spans="1:8" ht="14.25">
      <c r="A678" s="65" t="s">
        <v>1963</v>
      </c>
      <c r="B678" s="72">
        <f>VLOOKUP(F678,'[1]表二（旧）'!$F$5:$G$1311,2,FALSE)</f>
        <v>10</v>
      </c>
      <c r="C678" s="72"/>
      <c r="D678" s="72">
        <f t="shared" si="31"/>
        <v>-10</v>
      </c>
      <c r="E678" s="273">
        <f t="shared" si="32"/>
        <v>-100</v>
      </c>
      <c r="F678" s="274">
        <v>2100799</v>
      </c>
      <c r="G678" s="51">
        <f t="shared" si="30"/>
        <v>0</v>
      </c>
      <c r="H678" s="274" t="s">
        <v>1963</v>
      </c>
    </row>
    <row r="679" spans="1:8" ht="14.25">
      <c r="A679" s="65" t="s">
        <v>1964</v>
      </c>
      <c r="B679" s="72">
        <f>SUM(B680:B683)</f>
        <v>4451</v>
      </c>
      <c r="C679" s="72">
        <f>SUM(C680:C683)</f>
        <v>5854</v>
      </c>
      <c r="D679" s="72">
        <f t="shared" si="31"/>
        <v>1403</v>
      </c>
      <c r="E679" s="273">
        <f t="shared" si="32"/>
        <v>31.5</v>
      </c>
      <c r="F679" s="274">
        <v>21011</v>
      </c>
      <c r="G679" s="51">
        <f t="shared" si="30"/>
        <v>5854</v>
      </c>
      <c r="H679" s="274" t="s">
        <v>1964</v>
      </c>
    </row>
    <row r="680" spans="1:8" ht="14.25">
      <c r="A680" s="65" t="s">
        <v>1965</v>
      </c>
      <c r="B680" s="72">
        <f>VLOOKUP(F680,'[1]表二（旧）'!$F$5:$G$1311,2,FALSE)</f>
        <v>1322</v>
      </c>
      <c r="C680" s="72">
        <v>1627</v>
      </c>
      <c r="D680" s="72">
        <f t="shared" si="31"/>
        <v>305</v>
      </c>
      <c r="E680" s="273">
        <f t="shared" si="32"/>
        <v>23.1</v>
      </c>
      <c r="F680" s="274">
        <v>2101101</v>
      </c>
      <c r="G680" s="51">
        <f t="shared" si="30"/>
        <v>1627</v>
      </c>
      <c r="H680" s="274" t="s">
        <v>1965</v>
      </c>
    </row>
    <row r="681" spans="1:8" ht="14.25">
      <c r="A681" s="65" t="s">
        <v>1966</v>
      </c>
      <c r="B681" s="72">
        <f>VLOOKUP(F681,'[1]表二（旧）'!$F$5:$G$1311,2,FALSE)</f>
        <v>3129</v>
      </c>
      <c r="C681" s="72">
        <v>3927</v>
      </c>
      <c r="D681" s="72">
        <f t="shared" si="31"/>
        <v>798</v>
      </c>
      <c r="E681" s="273">
        <f t="shared" si="32"/>
        <v>25.5</v>
      </c>
      <c r="F681" s="274">
        <v>2101102</v>
      </c>
      <c r="G681" s="51">
        <f t="shared" si="30"/>
        <v>3927</v>
      </c>
      <c r="H681" s="274" t="s">
        <v>1966</v>
      </c>
    </row>
    <row r="682" spans="1:8" ht="14.25">
      <c r="A682" s="65" t="s">
        <v>1967</v>
      </c>
      <c r="B682" s="72">
        <f>VLOOKUP(F682,'[1]表二（旧）'!$F$5:$G$1311,2,FALSE)</f>
        <v>0</v>
      </c>
      <c r="C682" s="72"/>
      <c r="D682" s="72">
        <f t="shared" si="31"/>
        <v>0</v>
      </c>
      <c r="E682" s="273">
        <f t="shared" si="32"/>
      </c>
      <c r="F682" s="274">
        <v>2101103</v>
      </c>
      <c r="G682" s="51">
        <f t="shared" si="30"/>
        <v>0</v>
      </c>
      <c r="H682" s="274" t="s">
        <v>1967</v>
      </c>
    </row>
    <row r="683" spans="1:8" ht="14.25">
      <c r="A683" s="65" t="s">
        <v>1968</v>
      </c>
      <c r="B683" s="72">
        <f>VLOOKUP(F683,'[1]表二（旧）'!$F$5:$G$1311,2,FALSE)</f>
        <v>0</v>
      </c>
      <c r="C683" s="72">
        <v>300</v>
      </c>
      <c r="D683" s="72">
        <f t="shared" si="31"/>
        <v>300</v>
      </c>
      <c r="E683" s="273">
        <f t="shared" si="32"/>
      </c>
      <c r="F683" s="274">
        <v>2101199</v>
      </c>
      <c r="G683" s="51">
        <f t="shared" si="30"/>
        <v>300</v>
      </c>
      <c r="H683" s="274" t="s">
        <v>1968</v>
      </c>
    </row>
    <row r="684" spans="1:8" ht="14.25">
      <c r="A684" s="65" t="s">
        <v>1969</v>
      </c>
      <c r="B684" s="72">
        <f>SUM(B685:B687)</f>
        <v>37839</v>
      </c>
      <c r="C684" s="72">
        <f>SUM(C685:C687)</f>
        <v>32238</v>
      </c>
      <c r="D684" s="72">
        <f t="shared" si="31"/>
        <v>-5601</v>
      </c>
      <c r="E684" s="273">
        <f t="shared" si="32"/>
        <v>-14.8</v>
      </c>
      <c r="F684" s="274">
        <v>21012</v>
      </c>
      <c r="G684" s="51">
        <f t="shared" si="30"/>
        <v>32238</v>
      </c>
      <c r="H684" s="274" t="s">
        <v>1969</v>
      </c>
    </row>
    <row r="685" spans="1:8" ht="14.25">
      <c r="A685" s="65" t="s">
        <v>1970</v>
      </c>
      <c r="B685" s="72">
        <f>VLOOKUP(F685,'[1]表二（旧）'!$F$5:$G$1311,2,FALSE)</f>
        <v>0</v>
      </c>
      <c r="C685" s="72"/>
      <c r="D685" s="72">
        <f t="shared" si="31"/>
        <v>0</v>
      </c>
      <c r="E685" s="273">
        <f t="shared" si="32"/>
      </c>
      <c r="F685" s="274">
        <v>2101201</v>
      </c>
      <c r="G685" s="51">
        <f t="shared" si="30"/>
        <v>0</v>
      </c>
      <c r="H685" s="274" t="s">
        <v>1971</v>
      </c>
    </row>
    <row r="686" spans="1:8" ht="14.25">
      <c r="A686" s="65" t="s">
        <v>1972</v>
      </c>
      <c r="B686" s="72">
        <f>VLOOKUP(F686,'[1]表二（旧）'!$F$5:$G$1311,2,FALSE)+VLOOKUP(2101203,'[1]表二（旧）'!$F$5:$G$1311,2,FALSE)+VLOOKUP(2101204,'[1]表二（旧）'!$F$5:$G$1311,2,FALSE)</f>
        <v>37839</v>
      </c>
      <c r="C686" s="72">
        <v>32238</v>
      </c>
      <c r="D686" s="72">
        <f t="shared" si="31"/>
        <v>-5601</v>
      </c>
      <c r="E686" s="273">
        <f t="shared" si="32"/>
        <v>-14.8</v>
      </c>
      <c r="F686" s="274">
        <v>2101202</v>
      </c>
      <c r="G686" s="51">
        <f t="shared" si="30"/>
        <v>32238</v>
      </c>
      <c r="H686" s="274" t="s">
        <v>1972</v>
      </c>
    </row>
    <row r="687" spans="1:8" ht="14.25">
      <c r="A687" s="65" t="s">
        <v>1973</v>
      </c>
      <c r="B687" s="72">
        <f>VLOOKUP(F687,'[1]表二（旧）'!$F$5:$G$1311,2,FALSE)</f>
        <v>0</v>
      </c>
      <c r="C687" s="72"/>
      <c r="D687" s="72">
        <f t="shared" si="31"/>
        <v>0</v>
      </c>
      <c r="E687" s="273">
        <f t="shared" si="32"/>
      </c>
      <c r="F687" s="274">
        <v>2101299</v>
      </c>
      <c r="G687" s="51">
        <f t="shared" si="30"/>
        <v>0</v>
      </c>
      <c r="H687" s="274" t="s">
        <v>1973</v>
      </c>
    </row>
    <row r="688" spans="1:8" ht="14.25">
      <c r="A688" s="65" t="s">
        <v>1974</v>
      </c>
      <c r="B688" s="72">
        <f>SUM(B689:B691)</f>
        <v>1060</v>
      </c>
      <c r="C688" s="72">
        <f>SUM(C689:C691)</f>
        <v>804</v>
      </c>
      <c r="D688" s="72">
        <f t="shared" si="31"/>
        <v>-256</v>
      </c>
      <c r="E688" s="273">
        <f t="shared" si="32"/>
        <v>-24.2</v>
      </c>
      <c r="F688" s="274">
        <v>21013</v>
      </c>
      <c r="G688" s="51">
        <f t="shared" si="30"/>
        <v>804</v>
      </c>
      <c r="H688" s="274" t="s">
        <v>1974</v>
      </c>
    </row>
    <row r="689" spans="1:8" ht="14.25">
      <c r="A689" s="65" t="s">
        <v>1975</v>
      </c>
      <c r="B689" s="72">
        <f>VLOOKUP(F689,'[1]表二（旧）'!$F$5:$G$1311,2,FALSE)</f>
        <v>1031</v>
      </c>
      <c r="C689" s="72">
        <v>804</v>
      </c>
      <c r="D689" s="72">
        <f t="shared" si="31"/>
        <v>-227</v>
      </c>
      <c r="E689" s="273">
        <f t="shared" si="32"/>
        <v>-22</v>
      </c>
      <c r="F689" s="274">
        <v>2101301</v>
      </c>
      <c r="G689" s="51">
        <f t="shared" si="30"/>
        <v>804</v>
      </c>
      <c r="H689" s="274" t="s">
        <v>1975</v>
      </c>
    </row>
    <row r="690" spans="1:8" ht="14.25">
      <c r="A690" s="65" t="s">
        <v>1976</v>
      </c>
      <c r="B690" s="72">
        <f>VLOOKUP(F690,'[1]表二（旧）'!$F$5:$G$1311,2,FALSE)</f>
        <v>29</v>
      </c>
      <c r="C690" s="72"/>
      <c r="D690" s="72">
        <f t="shared" si="31"/>
        <v>-29</v>
      </c>
      <c r="E690" s="273">
        <f t="shared" si="32"/>
        <v>-100</v>
      </c>
      <c r="F690" s="274">
        <v>2101302</v>
      </c>
      <c r="G690" s="51">
        <f t="shared" si="30"/>
        <v>0</v>
      </c>
      <c r="H690" s="274" t="s">
        <v>1976</v>
      </c>
    </row>
    <row r="691" spans="1:8" ht="14.25">
      <c r="A691" s="65" t="s">
        <v>1977</v>
      </c>
      <c r="B691" s="72">
        <f>VLOOKUP(F691,'[1]表二（旧）'!$F$5:$G$1311,2,FALSE)</f>
        <v>0</v>
      </c>
      <c r="C691" s="72"/>
      <c r="D691" s="72">
        <f t="shared" si="31"/>
        <v>0</v>
      </c>
      <c r="E691" s="273">
        <f t="shared" si="32"/>
      </c>
      <c r="F691" s="274">
        <v>2101399</v>
      </c>
      <c r="G691" s="51">
        <f t="shared" si="30"/>
        <v>0</v>
      </c>
      <c r="H691" s="274" t="s">
        <v>1977</v>
      </c>
    </row>
    <row r="692" spans="1:8" ht="14.25">
      <c r="A692" s="65" t="s">
        <v>1978</v>
      </c>
      <c r="B692" s="72">
        <f>SUM(B693:B694)</f>
        <v>128</v>
      </c>
      <c r="C692" s="72">
        <f>SUM(C693:C694)</f>
        <v>0</v>
      </c>
      <c r="D692" s="72">
        <f t="shared" si="31"/>
        <v>-128</v>
      </c>
      <c r="E692" s="273">
        <f t="shared" si="32"/>
        <v>-100</v>
      </c>
      <c r="F692" s="274">
        <v>21014</v>
      </c>
      <c r="G692" s="51">
        <f t="shared" si="30"/>
        <v>0</v>
      </c>
      <c r="H692" s="274" t="s">
        <v>1978</v>
      </c>
    </row>
    <row r="693" spans="1:8" ht="14.25">
      <c r="A693" s="65" t="s">
        <v>1979</v>
      </c>
      <c r="B693" s="72">
        <f>VLOOKUP(F693,'[1]表二（旧）'!$F$5:$G$1311,2,FALSE)</f>
        <v>128</v>
      </c>
      <c r="C693" s="72"/>
      <c r="D693" s="72">
        <f t="shared" si="31"/>
        <v>-128</v>
      </c>
      <c r="E693" s="273">
        <f t="shared" si="32"/>
        <v>-100</v>
      </c>
      <c r="F693" s="274">
        <v>2101401</v>
      </c>
      <c r="G693" s="51">
        <f t="shared" si="30"/>
        <v>0</v>
      </c>
      <c r="H693" s="274" t="s">
        <v>1979</v>
      </c>
    </row>
    <row r="694" spans="1:8" ht="14.25">
      <c r="A694" s="65" t="s">
        <v>1980</v>
      </c>
      <c r="B694" s="72">
        <f>VLOOKUP(F694,'[1]表二（旧）'!$F$5:$G$1311,2,FALSE)</f>
        <v>0</v>
      </c>
      <c r="C694" s="72"/>
      <c r="D694" s="72">
        <f t="shared" si="31"/>
        <v>0</v>
      </c>
      <c r="E694" s="273">
        <f t="shared" si="32"/>
      </c>
      <c r="F694" s="274">
        <v>2101499</v>
      </c>
      <c r="G694" s="51">
        <f t="shared" si="30"/>
        <v>0</v>
      </c>
      <c r="H694" s="274" t="s">
        <v>1980</v>
      </c>
    </row>
    <row r="695" spans="1:8" ht="14.25">
      <c r="A695" s="281" t="s">
        <v>1981</v>
      </c>
      <c r="B695" s="72">
        <f>SUM(B696:B703)</f>
        <v>0</v>
      </c>
      <c r="C695" s="72">
        <f>SUM(C696:C703)</f>
        <v>0</v>
      </c>
      <c r="D695" s="72">
        <f t="shared" si="31"/>
        <v>0</v>
      </c>
      <c r="E695" s="273">
        <f t="shared" si="32"/>
      </c>
      <c r="F695" s="274">
        <v>21015</v>
      </c>
      <c r="G695" s="51">
        <f t="shared" si="30"/>
        <v>0</v>
      </c>
      <c r="H695" s="274" t="s">
        <v>1982</v>
      </c>
    </row>
    <row r="696" spans="1:8" ht="14.25">
      <c r="A696" s="281" t="s">
        <v>1043</v>
      </c>
      <c r="B696" s="72"/>
      <c r="C696" s="72"/>
      <c r="D696" s="72">
        <f t="shared" si="31"/>
        <v>0</v>
      </c>
      <c r="E696" s="273">
        <f t="shared" si="32"/>
      </c>
      <c r="F696" s="274">
        <v>2101501</v>
      </c>
      <c r="G696" s="51">
        <f t="shared" si="30"/>
        <v>0</v>
      </c>
      <c r="H696" s="274" t="s">
        <v>1041</v>
      </c>
    </row>
    <row r="697" spans="1:8" ht="14.25">
      <c r="A697" s="281" t="s">
        <v>1577</v>
      </c>
      <c r="B697" s="72"/>
      <c r="C697" s="72"/>
      <c r="D697" s="72">
        <f t="shared" si="31"/>
        <v>0</v>
      </c>
      <c r="E697" s="273">
        <f t="shared" si="32"/>
      </c>
      <c r="F697" s="274">
        <v>2101502</v>
      </c>
      <c r="G697" s="51">
        <f t="shared" si="30"/>
        <v>0</v>
      </c>
      <c r="H697" s="274" t="s">
        <v>1034</v>
      </c>
    </row>
    <row r="698" spans="1:8" ht="14.25">
      <c r="A698" s="281" t="s">
        <v>1044</v>
      </c>
      <c r="B698" s="72"/>
      <c r="C698" s="72"/>
      <c r="D698" s="72">
        <f t="shared" si="31"/>
        <v>0</v>
      </c>
      <c r="E698" s="273">
        <f t="shared" si="32"/>
      </c>
      <c r="F698" s="274">
        <v>2101503</v>
      </c>
      <c r="G698" s="51">
        <f t="shared" si="30"/>
        <v>0</v>
      </c>
      <c r="H698" s="274" t="s">
        <v>1042</v>
      </c>
    </row>
    <row r="699" spans="1:8" ht="14.25">
      <c r="A699" s="281" t="s">
        <v>1589</v>
      </c>
      <c r="B699" s="72"/>
      <c r="C699" s="72"/>
      <c r="D699" s="72">
        <f t="shared" si="31"/>
        <v>0</v>
      </c>
      <c r="E699" s="273">
        <f t="shared" si="32"/>
      </c>
      <c r="F699" s="274">
        <v>2101504</v>
      </c>
      <c r="G699" s="51">
        <f t="shared" si="30"/>
        <v>0</v>
      </c>
      <c r="H699" s="274" t="s">
        <v>1480</v>
      </c>
    </row>
    <row r="700" spans="1:8" ht="14.25">
      <c r="A700" s="281" t="s">
        <v>1983</v>
      </c>
      <c r="B700" s="72"/>
      <c r="C700" s="72"/>
      <c r="D700" s="72">
        <f t="shared" si="31"/>
        <v>0</v>
      </c>
      <c r="E700" s="273">
        <f t="shared" si="32"/>
      </c>
      <c r="F700" s="274">
        <v>2101505</v>
      </c>
      <c r="G700" s="51">
        <f t="shared" si="30"/>
        <v>0</v>
      </c>
      <c r="H700" s="274" t="s">
        <v>1984</v>
      </c>
    </row>
    <row r="701" spans="1:8" ht="14.25">
      <c r="A701" s="281" t="s">
        <v>1985</v>
      </c>
      <c r="B701" s="72"/>
      <c r="C701" s="72"/>
      <c r="D701" s="72">
        <f t="shared" si="31"/>
        <v>0</v>
      </c>
      <c r="E701" s="273">
        <f t="shared" si="32"/>
      </c>
      <c r="F701" s="274">
        <v>2101506</v>
      </c>
      <c r="G701" s="51">
        <f t="shared" si="30"/>
        <v>0</v>
      </c>
      <c r="H701" s="274" t="s">
        <v>1986</v>
      </c>
    </row>
    <row r="702" spans="1:8" ht="14.25">
      <c r="A702" s="281" t="s">
        <v>1560</v>
      </c>
      <c r="B702" s="72"/>
      <c r="C702" s="72"/>
      <c r="D702" s="72">
        <f t="shared" si="31"/>
        <v>0</v>
      </c>
      <c r="E702" s="273">
        <f t="shared" si="32"/>
      </c>
      <c r="F702" s="274">
        <v>2101550</v>
      </c>
      <c r="G702" s="51">
        <f t="shared" si="30"/>
        <v>0</v>
      </c>
      <c r="H702" s="274" t="s">
        <v>1446</v>
      </c>
    </row>
    <row r="703" spans="1:8" ht="14.25">
      <c r="A703" s="281" t="s">
        <v>1987</v>
      </c>
      <c r="B703" s="72"/>
      <c r="C703" s="72"/>
      <c r="D703" s="72">
        <f t="shared" si="31"/>
        <v>0</v>
      </c>
      <c r="E703" s="273">
        <f t="shared" si="32"/>
      </c>
      <c r="F703" s="274">
        <v>2101599</v>
      </c>
      <c r="G703" s="51">
        <f t="shared" si="30"/>
        <v>0</v>
      </c>
      <c r="H703" s="274" t="s">
        <v>1988</v>
      </c>
    </row>
    <row r="704" spans="1:8" ht="14.25">
      <c r="A704" s="281" t="s">
        <v>1236</v>
      </c>
      <c r="B704" s="72">
        <f>SUM(B705)</f>
        <v>0</v>
      </c>
      <c r="C704" s="72">
        <f>SUM(C705)</f>
        <v>0</v>
      </c>
      <c r="D704" s="72">
        <f t="shared" si="31"/>
        <v>0</v>
      </c>
      <c r="E704" s="273">
        <f t="shared" si="32"/>
      </c>
      <c r="F704" s="274">
        <v>21016</v>
      </c>
      <c r="G704" s="51">
        <f t="shared" si="30"/>
        <v>0</v>
      </c>
      <c r="H704" s="281" t="s">
        <v>1236</v>
      </c>
    </row>
    <row r="705" spans="1:8" ht="14.25">
      <c r="A705" s="281" t="s">
        <v>1989</v>
      </c>
      <c r="B705" s="72">
        <f>VLOOKUP(2080205,'[1]表二（旧）'!$F$5:$G$1311,2,FALSE)</f>
        <v>0</v>
      </c>
      <c r="C705" s="72"/>
      <c r="D705" s="72">
        <f t="shared" si="31"/>
        <v>0</v>
      </c>
      <c r="E705" s="273">
        <f t="shared" si="32"/>
      </c>
      <c r="F705" s="274">
        <v>2101601</v>
      </c>
      <c r="G705" s="51">
        <f t="shared" si="30"/>
        <v>0</v>
      </c>
      <c r="H705" s="281" t="s">
        <v>1989</v>
      </c>
    </row>
    <row r="706" spans="1:8" ht="14.25">
      <c r="A706" s="286" t="s">
        <v>1237</v>
      </c>
      <c r="B706" s="72">
        <f>SUM(B707)</f>
        <v>0</v>
      </c>
      <c r="C706" s="72">
        <f>SUM(C707)</f>
        <v>0</v>
      </c>
      <c r="D706" s="72">
        <f t="shared" si="31"/>
        <v>0</v>
      </c>
      <c r="E706" s="273">
        <f t="shared" si="32"/>
      </c>
      <c r="F706" s="274">
        <v>21099</v>
      </c>
      <c r="G706" s="51">
        <f t="shared" si="30"/>
        <v>0</v>
      </c>
      <c r="H706" s="274" t="s">
        <v>1990</v>
      </c>
    </row>
    <row r="707" spans="1:8" ht="14.25">
      <c r="A707" s="286" t="s">
        <v>1991</v>
      </c>
      <c r="B707" s="72">
        <f>SUM('[1]表二（旧）'!B737)</f>
        <v>0</v>
      </c>
      <c r="C707" s="72"/>
      <c r="D707" s="72">
        <f t="shared" si="31"/>
        <v>0</v>
      </c>
      <c r="E707" s="273">
        <f t="shared" si="32"/>
      </c>
      <c r="F707" s="274">
        <v>2109901</v>
      </c>
      <c r="G707" s="51">
        <f t="shared" si="30"/>
        <v>0</v>
      </c>
      <c r="H707" s="274" t="s">
        <v>1992</v>
      </c>
    </row>
    <row r="708" spans="1:8" ht="14.25">
      <c r="A708" s="287" t="s">
        <v>453</v>
      </c>
      <c r="B708" s="72">
        <f>SUM(B709,B718,B722,B730,B736,B743,B749,B752,B755,B756,B757,B763,B764,B765,B780,)</f>
        <v>8493</v>
      </c>
      <c r="C708" s="72">
        <f>SUM(C709,C718,C722,C730,C736,C743,C749,C752,C755,C756,C757,C763,C764,C765,C780,)</f>
        <v>9837</v>
      </c>
      <c r="D708" s="72">
        <f t="shared" si="31"/>
        <v>1344</v>
      </c>
      <c r="E708" s="273">
        <f t="shared" si="32"/>
        <v>15.8</v>
      </c>
      <c r="F708" s="274">
        <v>211</v>
      </c>
      <c r="G708" s="51">
        <f aca="true" t="shared" si="33" ref="G708:G771">SUM(C708)</f>
        <v>9837</v>
      </c>
      <c r="H708" s="274" t="s">
        <v>453</v>
      </c>
    </row>
    <row r="709" spans="1:8" ht="14.25">
      <c r="A709" s="287" t="s">
        <v>1993</v>
      </c>
      <c r="B709" s="72">
        <f>SUM(B710:B717)</f>
        <v>1039</v>
      </c>
      <c r="C709" s="72">
        <f>SUM(C710:C717)</f>
        <v>1058</v>
      </c>
      <c r="D709" s="72">
        <f aca="true" t="shared" si="34" ref="D709:D772">C709-B709</f>
        <v>19</v>
      </c>
      <c r="E709" s="273">
        <f aca="true" t="shared" si="35" ref="E709:E772">IF(B709=0,"",ROUND(D709/B709*100,1))</f>
        <v>1.8</v>
      </c>
      <c r="F709" s="274">
        <v>21101</v>
      </c>
      <c r="G709" s="51">
        <f t="shared" si="33"/>
        <v>1058</v>
      </c>
      <c r="H709" s="274" t="s">
        <v>1993</v>
      </c>
    </row>
    <row r="710" spans="1:8" ht="14.25">
      <c r="A710" s="287" t="s">
        <v>1041</v>
      </c>
      <c r="B710" s="72">
        <f>VLOOKUP(F710,'[1]表二（旧）'!$F$5:$G$1311,2,FALSE)</f>
        <v>396</v>
      </c>
      <c r="C710" s="72">
        <v>359</v>
      </c>
      <c r="D710" s="72">
        <f t="shared" si="34"/>
        <v>-37</v>
      </c>
      <c r="E710" s="273">
        <f t="shared" si="35"/>
        <v>-9.3</v>
      </c>
      <c r="F710" s="274">
        <v>2110101</v>
      </c>
      <c r="G710" s="51">
        <f t="shared" si="33"/>
        <v>359</v>
      </c>
      <c r="H710" s="274" t="s">
        <v>1041</v>
      </c>
    </row>
    <row r="711" spans="1:8" ht="14.25">
      <c r="A711" s="287" t="s">
        <v>1034</v>
      </c>
      <c r="B711" s="72">
        <f>VLOOKUP(F711,'[1]表二（旧）'!$F$5:$G$1311,2,FALSE)</f>
        <v>643</v>
      </c>
      <c r="C711" s="72">
        <v>699</v>
      </c>
      <c r="D711" s="72">
        <f t="shared" si="34"/>
        <v>56</v>
      </c>
      <c r="E711" s="273">
        <f t="shared" si="35"/>
        <v>8.7</v>
      </c>
      <c r="F711" s="274">
        <v>2110102</v>
      </c>
      <c r="G711" s="51">
        <f t="shared" si="33"/>
        <v>699</v>
      </c>
      <c r="H711" s="274" t="s">
        <v>1034</v>
      </c>
    </row>
    <row r="712" spans="1:8" ht="14.25">
      <c r="A712" s="287" t="s">
        <v>1042</v>
      </c>
      <c r="B712" s="72">
        <f>VLOOKUP(F712,'[1]表二（旧）'!$F$5:$G$1311,2,FALSE)</f>
        <v>0</v>
      </c>
      <c r="C712" s="72"/>
      <c r="D712" s="72">
        <f t="shared" si="34"/>
        <v>0</v>
      </c>
      <c r="E712" s="273">
        <f t="shared" si="35"/>
      </c>
      <c r="F712" s="274">
        <v>2110103</v>
      </c>
      <c r="G712" s="51">
        <f t="shared" si="33"/>
        <v>0</v>
      </c>
      <c r="H712" s="274" t="s">
        <v>1042</v>
      </c>
    </row>
    <row r="713" spans="1:8" ht="14.25">
      <c r="A713" s="287" t="s">
        <v>1994</v>
      </c>
      <c r="B713" s="72">
        <f>VLOOKUP(F713,'[1]表二（旧）'!$F$5:$G$1311,2,FALSE)</f>
        <v>0</v>
      </c>
      <c r="C713" s="72"/>
      <c r="D713" s="72">
        <f t="shared" si="34"/>
        <v>0</v>
      </c>
      <c r="E713" s="273">
        <f t="shared" si="35"/>
      </c>
      <c r="F713" s="274">
        <v>2110104</v>
      </c>
      <c r="G713" s="51">
        <f t="shared" si="33"/>
        <v>0</v>
      </c>
      <c r="H713" s="274" t="s">
        <v>1995</v>
      </c>
    </row>
    <row r="714" spans="1:8" ht="14.25">
      <c r="A714" s="287" t="s">
        <v>1996</v>
      </c>
      <c r="B714" s="72">
        <f>VLOOKUP(F714,'[1]表二（旧）'!$F$5:$G$1311,2,FALSE)</f>
        <v>0</v>
      </c>
      <c r="C714" s="72"/>
      <c r="D714" s="72">
        <f t="shared" si="34"/>
        <v>0</v>
      </c>
      <c r="E714" s="273">
        <f t="shared" si="35"/>
      </c>
      <c r="F714" s="274">
        <v>2110105</v>
      </c>
      <c r="G714" s="51">
        <f t="shared" si="33"/>
        <v>0</v>
      </c>
      <c r="H714" s="274" t="s">
        <v>1996</v>
      </c>
    </row>
    <row r="715" spans="1:8" ht="14.25">
      <c r="A715" s="287" t="s">
        <v>1997</v>
      </c>
      <c r="B715" s="72">
        <f>VLOOKUP(F715,'[1]表二（旧）'!$F$5:$G$1311,2,FALSE)</f>
        <v>0</v>
      </c>
      <c r="C715" s="72"/>
      <c r="D715" s="72">
        <f t="shared" si="34"/>
        <v>0</v>
      </c>
      <c r="E715" s="273">
        <f t="shared" si="35"/>
      </c>
      <c r="F715" s="274">
        <v>2110106</v>
      </c>
      <c r="G715" s="51">
        <f t="shared" si="33"/>
        <v>0</v>
      </c>
      <c r="H715" s="274" t="s">
        <v>1998</v>
      </c>
    </row>
    <row r="716" spans="1:8" ht="14.25">
      <c r="A716" s="287" t="s">
        <v>1999</v>
      </c>
      <c r="B716" s="72">
        <f>VLOOKUP(F716,'[1]表二（旧）'!$F$5:$G$1311,2,FALSE)</f>
        <v>0</v>
      </c>
      <c r="C716" s="72"/>
      <c r="D716" s="72">
        <f t="shared" si="34"/>
        <v>0</v>
      </c>
      <c r="E716" s="273">
        <f t="shared" si="35"/>
      </c>
      <c r="F716" s="274">
        <v>2110107</v>
      </c>
      <c r="G716" s="51">
        <f t="shared" si="33"/>
        <v>0</v>
      </c>
      <c r="H716" s="274" t="s">
        <v>2000</v>
      </c>
    </row>
    <row r="717" spans="1:8" ht="14.25">
      <c r="A717" s="287" t="s">
        <v>2001</v>
      </c>
      <c r="B717" s="72">
        <f>VLOOKUP(F717,'[1]表二（旧）'!$F$5:$G$1311,2,FALSE)</f>
        <v>0</v>
      </c>
      <c r="C717" s="72"/>
      <c r="D717" s="72">
        <f t="shared" si="34"/>
        <v>0</v>
      </c>
      <c r="E717" s="273">
        <f t="shared" si="35"/>
      </c>
      <c r="F717" s="274">
        <v>2110199</v>
      </c>
      <c r="G717" s="51">
        <f t="shared" si="33"/>
        <v>0</v>
      </c>
      <c r="H717" s="274" t="s">
        <v>2001</v>
      </c>
    </row>
    <row r="718" spans="1:8" ht="14.25">
      <c r="A718" s="287" t="s">
        <v>2002</v>
      </c>
      <c r="B718" s="72">
        <f>SUM(B719:B721)</f>
        <v>0</v>
      </c>
      <c r="C718" s="72">
        <f>SUM(C719:C721)</f>
        <v>15</v>
      </c>
      <c r="D718" s="72">
        <f t="shared" si="34"/>
        <v>15</v>
      </c>
      <c r="E718" s="273">
        <f t="shared" si="35"/>
      </c>
      <c r="F718" s="274">
        <v>21102</v>
      </c>
      <c r="G718" s="51">
        <f t="shared" si="33"/>
        <v>15</v>
      </c>
      <c r="H718" s="274" t="s">
        <v>2002</v>
      </c>
    </row>
    <row r="719" spans="1:8" ht="14.25">
      <c r="A719" s="287" t="s">
        <v>2636</v>
      </c>
      <c r="B719" s="72">
        <f>VLOOKUP(F719,'[1]表二（旧）'!$F$5:$G$1311,2,FALSE)</f>
        <v>0</v>
      </c>
      <c r="C719" s="72">
        <v>15</v>
      </c>
      <c r="D719" s="72">
        <f t="shared" si="34"/>
        <v>15</v>
      </c>
      <c r="E719" s="273">
        <f t="shared" si="35"/>
      </c>
      <c r="F719" s="274">
        <v>2110203</v>
      </c>
      <c r="G719" s="51">
        <f t="shared" si="33"/>
        <v>15</v>
      </c>
      <c r="H719" s="274" t="s">
        <v>2003</v>
      </c>
    </row>
    <row r="720" spans="1:8" ht="14.25">
      <c r="A720" s="287" t="s">
        <v>2004</v>
      </c>
      <c r="B720" s="72">
        <f>VLOOKUP(F720,'[1]表二（旧）'!$F$5:$G$1311,2,FALSE)</f>
        <v>0</v>
      </c>
      <c r="C720" s="72"/>
      <c r="D720" s="72">
        <f t="shared" si="34"/>
        <v>0</v>
      </c>
      <c r="E720" s="273">
        <f t="shared" si="35"/>
      </c>
      <c r="F720" s="274">
        <v>2110204</v>
      </c>
      <c r="G720" s="51">
        <f t="shared" si="33"/>
        <v>0</v>
      </c>
      <c r="H720" s="274" t="s">
        <v>2004</v>
      </c>
    </row>
    <row r="721" spans="1:8" ht="14.25">
      <c r="A721" s="287" t="s">
        <v>2005</v>
      </c>
      <c r="B721" s="72">
        <f>VLOOKUP(F721,'[1]表二（旧）'!$F$5:$G$1311,2,FALSE)</f>
        <v>0</v>
      </c>
      <c r="C721" s="72"/>
      <c r="D721" s="72">
        <f t="shared" si="34"/>
        <v>0</v>
      </c>
      <c r="E721" s="273">
        <f t="shared" si="35"/>
      </c>
      <c r="F721" s="274">
        <v>2110299</v>
      </c>
      <c r="G721" s="51">
        <f t="shared" si="33"/>
        <v>0</v>
      </c>
      <c r="H721" s="274" t="s">
        <v>2005</v>
      </c>
    </row>
    <row r="722" spans="1:8" ht="14.25">
      <c r="A722" s="287" t="s">
        <v>2006</v>
      </c>
      <c r="B722" s="72">
        <f>SUM(B723:B729)</f>
        <v>3313</v>
      </c>
      <c r="C722" s="72">
        <f>SUM(C723:C729)</f>
        <v>5899</v>
      </c>
      <c r="D722" s="72">
        <f t="shared" si="34"/>
        <v>2586</v>
      </c>
      <c r="E722" s="273">
        <f t="shared" si="35"/>
        <v>78.1</v>
      </c>
      <c r="F722" s="274">
        <v>21103</v>
      </c>
      <c r="G722" s="51">
        <f t="shared" si="33"/>
        <v>5899</v>
      </c>
      <c r="H722" s="274" t="s">
        <v>2006</v>
      </c>
    </row>
    <row r="723" spans="1:8" ht="14.25">
      <c r="A723" s="287" t="s">
        <v>2007</v>
      </c>
      <c r="B723" s="72">
        <f>VLOOKUP(F723,'[1]表二（旧）'!$F$5:$G$1311,2,FALSE)</f>
        <v>649</v>
      </c>
      <c r="C723" s="72">
        <v>661</v>
      </c>
      <c r="D723" s="72">
        <f t="shared" si="34"/>
        <v>12</v>
      </c>
      <c r="E723" s="273">
        <f t="shared" si="35"/>
        <v>1.8</v>
      </c>
      <c r="F723" s="274">
        <v>2110301</v>
      </c>
      <c r="G723" s="51">
        <f t="shared" si="33"/>
        <v>661</v>
      </c>
      <c r="H723" s="274" t="s">
        <v>2007</v>
      </c>
    </row>
    <row r="724" spans="1:8" ht="14.25">
      <c r="A724" s="287" t="s">
        <v>2008</v>
      </c>
      <c r="B724" s="72">
        <f>VLOOKUP(F724,'[1]表二（旧）'!$F$5:$G$1311,2,FALSE)</f>
        <v>1660</v>
      </c>
      <c r="C724" s="72">
        <v>2788</v>
      </c>
      <c r="D724" s="72">
        <f t="shared" si="34"/>
        <v>1128</v>
      </c>
      <c r="E724" s="273">
        <f t="shared" si="35"/>
        <v>68</v>
      </c>
      <c r="F724" s="274">
        <v>2110302</v>
      </c>
      <c r="G724" s="51">
        <f t="shared" si="33"/>
        <v>2788</v>
      </c>
      <c r="H724" s="274" t="s">
        <v>2008</v>
      </c>
    </row>
    <row r="725" spans="1:8" ht="14.25">
      <c r="A725" s="287" t="s">
        <v>2009</v>
      </c>
      <c r="B725" s="72">
        <f>VLOOKUP(F725,'[1]表二（旧）'!$F$5:$G$1311,2,FALSE)</f>
        <v>0</v>
      </c>
      <c r="C725" s="72"/>
      <c r="D725" s="72">
        <f t="shared" si="34"/>
        <v>0</v>
      </c>
      <c r="E725" s="273">
        <f t="shared" si="35"/>
      </c>
      <c r="F725" s="274">
        <v>2110303</v>
      </c>
      <c r="G725" s="51">
        <f t="shared" si="33"/>
        <v>0</v>
      </c>
      <c r="H725" s="274" t="s">
        <v>2009</v>
      </c>
    </row>
    <row r="726" spans="1:8" ht="14.25">
      <c r="A726" s="287" t="s">
        <v>2637</v>
      </c>
      <c r="B726" s="72">
        <f>VLOOKUP(F726,'[1]表二（旧）'!$F$5:$G$1311,2,FALSE)</f>
        <v>288</v>
      </c>
      <c r="C726" s="72">
        <v>2241</v>
      </c>
      <c r="D726" s="72">
        <f t="shared" si="34"/>
        <v>1953</v>
      </c>
      <c r="E726" s="273">
        <f t="shared" si="35"/>
        <v>678.1</v>
      </c>
      <c r="F726" s="274">
        <v>2110304</v>
      </c>
      <c r="G726" s="51">
        <f t="shared" si="33"/>
        <v>2241</v>
      </c>
      <c r="H726" s="274" t="s">
        <v>2010</v>
      </c>
    </row>
    <row r="727" spans="1:8" ht="14.25">
      <c r="A727" s="287" t="s">
        <v>2011</v>
      </c>
      <c r="B727" s="72">
        <f>VLOOKUP(F727,'[1]表二（旧）'!$F$5:$G$1311,2,FALSE)</f>
        <v>0</v>
      </c>
      <c r="C727" s="72"/>
      <c r="D727" s="72">
        <f t="shared" si="34"/>
        <v>0</v>
      </c>
      <c r="E727" s="273">
        <f t="shared" si="35"/>
      </c>
      <c r="F727" s="274">
        <v>2110305</v>
      </c>
      <c r="G727" s="51">
        <f t="shared" si="33"/>
        <v>0</v>
      </c>
      <c r="H727" s="274" t="s">
        <v>2011</v>
      </c>
    </row>
    <row r="728" spans="1:8" ht="14.25">
      <c r="A728" s="287" t="s">
        <v>2012</v>
      </c>
      <c r="B728" s="72">
        <f>VLOOKUP(F728,'[1]表二（旧）'!$F$5:$G$1311,2,FALSE)</f>
        <v>0</v>
      </c>
      <c r="C728" s="72"/>
      <c r="D728" s="72">
        <f t="shared" si="34"/>
        <v>0</v>
      </c>
      <c r="E728" s="273">
        <f t="shared" si="35"/>
      </c>
      <c r="F728" s="274">
        <v>2110306</v>
      </c>
      <c r="G728" s="51">
        <f t="shared" si="33"/>
        <v>0</v>
      </c>
      <c r="H728" s="274" t="s">
        <v>2012</v>
      </c>
    </row>
    <row r="729" spans="1:8" ht="14.25">
      <c r="A729" s="287" t="s">
        <v>2013</v>
      </c>
      <c r="B729" s="72">
        <f>VLOOKUP(F729,'[1]表二（旧）'!$F$5:$G$1311,2,FALSE)</f>
        <v>716</v>
      </c>
      <c r="C729" s="72">
        <v>209</v>
      </c>
      <c r="D729" s="72">
        <f t="shared" si="34"/>
        <v>-507</v>
      </c>
      <c r="E729" s="273">
        <f t="shared" si="35"/>
        <v>-70.8</v>
      </c>
      <c r="F729" s="274">
        <v>2110399</v>
      </c>
      <c r="G729" s="51">
        <f t="shared" si="33"/>
        <v>209</v>
      </c>
      <c r="H729" s="274" t="s">
        <v>2013</v>
      </c>
    </row>
    <row r="730" spans="1:8" ht="14.25">
      <c r="A730" s="287" t="s">
        <v>2014</v>
      </c>
      <c r="B730" s="72">
        <f>SUM(B731:B735)</f>
        <v>2520</v>
      </c>
      <c r="C730" s="72">
        <f>SUM(C731:C735)</f>
        <v>2865</v>
      </c>
      <c r="D730" s="72">
        <f t="shared" si="34"/>
        <v>345</v>
      </c>
      <c r="E730" s="273">
        <f t="shared" si="35"/>
        <v>13.7</v>
      </c>
      <c r="F730" s="274">
        <v>21104</v>
      </c>
      <c r="G730" s="51">
        <f t="shared" si="33"/>
        <v>2865</v>
      </c>
      <c r="H730" s="274" t="s">
        <v>2014</v>
      </c>
    </row>
    <row r="731" spans="1:8" ht="14.25">
      <c r="A731" s="287" t="s">
        <v>2015</v>
      </c>
      <c r="B731" s="72">
        <f>VLOOKUP(F731,'[1]表二（旧）'!$F$5:$G$1311,2,FALSE)</f>
        <v>28</v>
      </c>
      <c r="C731" s="72">
        <v>50</v>
      </c>
      <c r="D731" s="72">
        <f t="shared" si="34"/>
        <v>22</v>
      </c>
      <c r="E731" s="273">
        <f t="shared" si="35"/>
        <v>78.6</v>
      </c>
      <c r="F731" s="274">
        <v>2110401</v>
      </c>
      <c r="G731" s="51">
        <f t="shared" si="33"/>
        <v>50</v>
      </c>
      <c r="H731" s="274" t="s">
        <v>2015</v>
      </c>
    </row>
    <row r="732" spans="1:8" ht="14.25">
      <c r="A732" s="287" t="s">
        <v>2016</v>
      </c>
      <c r="B732" s="72">
        <f>VLOOKUP(F732,'[1]表二（旧）'!$F$5:$G$1311,2,FALSE)</f>
        <v>2492</v>
      </c>
      <c r="C732" s="72">
        <v>2815</v>
      </c>
      <c r="D732" s="72">
        <f t="shared" si="34"/>
        <v>323</v>
      </c>
      <c r="E732" s="273">
        <f t="shared" si="35"/>
        <v>13</v>
      </c>
      <c r="F732" s="274">
        <v>2110402</v>
      </c>
      <c r="G732" s="51">
        <f t="shared" si="33"/>
        <v>2815</v>
      </c>
      <c r="H732" s="274" t="s">
        <v>2016</v>
      </c>
    </row>
    <row r="733" spans="1:8" ht="14.25">
      <c r="A733" s="287" t="s">
        <v>2017</v>
      </c>
      <c r="B733" s="72">
        <f>VLOOKUP(F733,'[1]表二（旧）'!$F$5:$G$1311,2,FALSE)</f>
        <v>0</v>
      </c>
      <c r="C733" s="72"/>
      <c r="D733" s="72">
        <f t="shared" si="34"/>
        <v>0</v>
      </c>
      <c r="E733" s="273">
        <f t="shared" si="35"/>
      </c>
      <c r="F733" s="274">
        <v>2110403</v>
      </c>
      <c r="G733" s="51">
        <f t="shared" si="33"/>
        <v>0</v>
      </c>
      <c r="H733" s="274" t="s">
        <v>2017</v>
      </c>
    </row>
    <row r="734" spans="1:8" ht="14.25">
      <c r="A734" s="287" t="s">
        <v>2018</v>
      </c>
      <c r="B734" s="72">
        <f>VLOOKUP(F734,'[1]表二（旧）'!$F$5:$G$1311,2,FALSE)</f>
        <v>0</v>
      </c>
      <c r="C734" s="72"/>
      <c r="D734" s="72">
        <f t="shared" si="34"/>
        <v>0</v>
      </c>
      <c r="E734" s="273">
        <f t="shared" si="35"/>
      </c>
      <c r="F734" s="274">
        <v>2110404</v>
      </c>
      <c r="G734" s="51">
        <f t="shared" si="33"/>
        <v>0</v>
      </c>
      <c r="H734" s="274" t="s">
        <v>2018</v>
      </c>
    </row>
    <row r="735" spans="1:8" ht="14.25">
      <c r="A735" s="287" t="s">
        <v>2019</v>
      </c>
      <c r="B735" s="72">
        <f>VLOOKUP(F735,'[1]表二（旧）'!$F$5:$G$1311,2,FALSE)</f>
        <v>0</v>
      </c>
      <c r="C735" s="72"/>
      <c r="D735" s="72">
        <f t="shared" si="34"/>
        <v>0</v>
      </c>
      <c r="E735" s="273">
        <f t="shared" si="35"/>
      </c>
      <c r="F735" s="274">
        <v>2110499</v>
      </c>
      <c r="G735" s="51">
        <f t="shared" si="33"/>
        <v>0</v>
      </c>
      <c r="H735" s="274" t="s">
        <v>2019</v>
      </c>
    </row>
    <row r="736" spans="1:8" ht="14.25">
      <c r="A736" s="287" t="s">
        <v>2020</v>
      </c>
      <c r="B736" s="72">
        <f>SUM(B737:B742)</f>
        <v>0</v>
      </c>
      <c r="C736" s="72">
        <f>SUM(C737:C742)</f>
        <v>0</v>
      </c>
      <c r="D736" s="72">
        <f t="shared" si="34"/>
        <v>0</v>
      </c>
      <c r="E736" s="273">
        <f t="shared" si="35"/>
      </c>
      <c r="F736" s="274">
        <v>21105</v>
      </c>
      <c r="G736" s="51">
        <f t="shared" si="33"/>
        <v>0</v>
      </c>
      <c r="H736" s="274" t="s">
        <v>2020</v>
      </c>
    </row>
    <row r="737" spans="1:8" ht="14.25">
      <c r="A737" s="287" t="s">
        <v>2021</v>
      </c>
      <c r="B737" s="72">
        <f>VLOOKUP(F737,'[1]表二（旧）'!$F$5:$G$1311,2,FALSE)</f>
        <v>0</v>
      </c>
      <c r="C737" s="72"/>
      <c r="D737" s="72">
        <f t="shared" si="34"/>
        <v>0</v>
      </c>
      <c r="E737" s="273">
        <f t="shared" si="35"/>
      </c>
      <c r="F737" s="274">
        <v>2110501</v>
      </c>
      <c r="G737" s="51">
        <f t="shared" si="33"/>
        <v>0</v>
      </c>
      <c r="H737" s="274" t="s">
        <v>2021</v>
      </c>
    </row>
    <row r="738" spans="1:8" ht="14.25">
      <c r="A738" s="287" t="s">
        <v>2022</v>
      </c>
      <c r="B738" s="72">
        <f>VLOOKUP(F738,'[1]表二（旧）'!$F$5:$G$1311,2,FALSE)</f>
        <v>0</v>
      </c>
      <c r="C738" s="72"/>
      <c r="D738" s="72">
        <f t="shared" si="34"/>
        <v>0</v>
      </c>
      <c r="E738" s="273">
        <f t="shared" si="35"/>
      </c>
      <c r="F738" s="274">
        <v>2110502</v>
      </c>
      <c r="G738" s="51">
        <f t="shared" si="33"/>
        <v>0</v>
      </c>
      <c r="H738" s="274" t="s">
        <v>2022</v>
      </c>
    </row>
    <row r="739" spans="1:8" ht="14.25">
      <c r="A739" s="287" t="s">
        <v>2023</v>
      </c>
      <c r="B739" s="72">
        <f>VLOOKUP(F739,'[1]表二（旧）'!$F$5:$G$1311,2,FALSE)</f>
        <v>0</v>
      </c>
      <c r="C739" s="72"/>
      <c r="D739" s="72">
        <f t="shared" si="34"/>
        <v>0</v>
      </c>
      <c r="E739" s="273">
        <f t="shared" si="35"/>
      </c>
      <c r="F739" s="274">
        <v>2110503</v>
      </c>
      <c r="G739" s="51">
        <f t="shared" si="33"/>
        <v>0</v>
      </c>
      <c r="H739" s="274" t="s">
        <v>2023</v>
      </c>
    </row>
    <row r="740" spans="1:8" ht="14.25">
      <c r="A740" s="287" t="s">
        <v>2024</v>
      </c>
      <c r="B740" s="72">
        <f>VLOOKUP(F740,'[1]表二（旧）'!$F$5:$G$1311,2,FALSE)</f>
        <v>0</v>
      </c>
      <c r="C740" s="72"/>
      <c r="D740" s="72">
        <f t="shared" si="34"/>
        <v>0</v>
      </c>
      <c r="E740" s="273">
        <f t="shared" si="35"/>
      </c>
      <c r="F740" s="274">
        <v>2110506</v>
      </c>
      <c r="G740" s="51">
        <f t="shared" si="33"/>
        <v>0</v>
      </c>
      <c r="H740" s="274" t="s">
        <v>2024</v>
      </c>
    </row>
    <row r="741" spans="1:8" ht="14.25">
      <c r="A741" s="287" t="s">
        <v>2025</v>
      </c>
      <c r="B741" s="72">
        <f>VLOOKUP(F741,'[1]表二（旧）'!$F$5:$G$1311,2,FALSE)</f>
        <v>0</v>
      </c>
      <c r="C741" s="72"/>
      <c r="D741" s="72">
        <f t="shared" si="34"/>
        <v>0</v>
      </c>
      <c r="E741" s="273">
        <f t="shared" si="35"/>
      </c>
      <c r="F741" s="274">
        <v>2110507</v>
      </c>
      <c r="G741" s="51">
        <f t="shared" si="33"/>
        <v>0</v>
      </c>
      <c r="H741" s="274" t="s">
        <v>2026</v>
      </c>
    </row>
    <row r="742" spans="1:8" ht="14.25">
      <c r="A742" s="287" t="s">
        <v>2027</v>
      </c>
      <c r="B742" s="72">
        <f>VLOOKUP(F742,'[1]表二（旧）'!$F$5:$G$1311,2,FALSE)</f>
        <v>0</v>
      </c>
      <c r="C742" s="72"/>
      <c r="D742" s="72">
        <f t="shared" si="34"/>
        <v>0</v>
      </c>
      <c r="E742" s="273">
        <f t="shared" si="35"/>
      </c>
      <c r="F742" s="274">
        <v>2110599</v>
      </c>
      <c r="G742" s="51">
        <f t="shared" si="33"/>
        <v>0</v>
      </c>
      <c r="H742" s="274" t="s">
        <v>2027</v>
      </c>
    </row>
    <row r="743" spans="1:8" ht="14.25">
      <c r="A743" s="287" t="s">
        <v>2028</v>
      </c>
      <c r="B743" s="72">
        <f>SUM(B744:B748)</f>
        <v>183</v>
      </c>
      <c r="C743" s="72">
        <f>SUM(C744:C748)</f>
        <v>0</v>
      </c>
      <c r="D743" s="72">
        <f t="shared" si="34"/>
        <v>-183</v>
      </c>
      <c r="E743" s="273">
        <f t="shared" si="35"/>
        <v>-100</v>
      </c>
      <c r="F743" s="274">
        <v>21106</v>
      </c>
      <c r="G743" s="51">
        <f t="shared" si="33"/>
        <v>0</v>
      </c>
      <c r="H743" s="274" t="s">
        <v>2028</v>
      </c>
    </row>
    <row r="744" spans="1:8" ht="14.25">
      <c r="A744" s="287" t="s">
        <v>2029</v>
      </c>
      <c r="B744" s="72">
        <f>VLOOKUP(F744,'[1]表二（旧）'!$F$5:$G$1311,2,FALSE)</f>
        <v>183</v>
      </c>
      <c r="C744" s="72"/>
      <c r="D744" s="72">
        <f t="shared" si="34"/>
        <v>-183</v>
      </c>
      <c r="E744" s="273">
        <f t="shared" si="35"/>
        <v>-100</v>
      </c>
      <c r="F744" s="274">
        <v>2110602</v>
      </c>
      <c r="G744" s="51">
        <f t="shared" si="33"/>
        <v>0</v>
      </c>
      <c r="H744" s="274" t="s">
        <v>2029</v>
      </c>
    </row>
    <row r="745" spans="1:8" ht="14.25">
      <c r="A745" s="287" t="s">
        <v>2030</v>
      </c>
      <c r="B745" s="72">
        <f>VLOOKUP(F745,'[1]表二（旧）'!$F$5:$G$1311,2,FALSE)</f>
        <v>0</v>
      </c>
      <c r="C745" s="72"/>
      <c r="D745" s="72">
        <f t="shared" si="34"/>
        <v>0</v>
      </c>
      <c r="E745" s="273">
        <f t="shared" si="35"/>
      </c>
      <c r="F745" s="274">
        <v>2110603</v>
      </c>
      <c r="G745" s="51">
        <f t="shared" si="33"/>
        <v>0</v>
      </c>
      <c r="H745" s="274" t="s">
        <v>2030</v>
      </c>
    </row>
    <row r="746" spans="1:8" ht="14.25">
      <c r="A746" s="287" t="s">
        <v>2031</v>
      </c>
      <c r="B746" s="72">
        <f>VLOOKUP(F746,'[1]表二（旧）'!$F$5:$G$1311,2,FALSE)</f>
        <v>0</v>
      </c>
      <c r="C746" s="72"/>
      <c r="D746" s="72">
        <f t="shared" si="34"/>
        <v>0</v>
      </c>
      <c r="E746" s="273">
        <f t="shared" si="35"/>
      </c>
      <c r="F746" s="274">
        <v>2110604</v>
      </c>
      <c r="G746" s="51">
        <f t="shared" si="33"/>
        <v>0</v>
      </c>
      <c r="H746" s="274" t="s">
        <v>2031</v>
      </c>
    </row>
    <row r="747" spans="1:8" ht="14.25">
      <c r="A747" s="287" t="s">
        <v>2032</v>
      </c>
      <c r="B747" s="72">
        <f>VLOOKUP(F747,'[1]表二（旧）'!$F$5:$G$1311,2,FALSE)</f>
        <v>0</v>
      </c>
      <c r="C747" s="72"/>
      <c r="D747" s="72">
        <f t="shared" si="34"/>
        <v>0</v>
      </c>
      <c r="E747" s="273">
        <f t="shared" si="35"/>
      </c>
      <c r="F747" s="274">
        <v>2110605</v>
      </c>
      <c r="G747" s="51">
        <f t="shared" si="33"/>
        <v>0</v>
      </c>
      <c r="H747" s="274" t="s">
        <v>2032</v>
      </c>
    </row>
    <row r="748" spans="1:8" ht="14.25">
      <c r="A748" s="287" t="s">
        <v>2033</v>
      </c>
      <c r="B748" s="72">
        <f>VLOOKUP(F748,'[1]表二（旧）'!$F$5:$G$1311,2,FALSE)</f>
        <v>0</v>
      </c>
      <c r="C748" s="72"/>
      <c r="D748" s="72">
        <f t="shared" si="34"/>
        <v>0</v>
      </c>
      <c r="E748" s="273">
        <f t="shared" si="35"/>
      </c>
      <c r="F748" s="274">
        <v>2110699</v>
      </c>
      <c r="G748" s="51">
        <f t="shared" si="33"/>
        <v>0</v>
      </c>
      <c r="H748" s="274" t="s">
        <v>2033</v>
      </c>
    </row>
    <row r="749" spans="1:8" ht="14.25">
      <c r="A749" s="287" t="s">
        <v>2034</v>
      </c>
      <c r="B749" s="72">
        <f>SUM(B750:B751)</f>
        <v>0</v>
      </c>
      <c r="C749" s="72">
        <f>SUM(C750:C751)</f>
        <v>0</v>
      </c>
      <c r="D749" s="72">
        <f t="shared" si="34"/>
        <v>0</v>
      </c>
      <c r="E749" s="273">
        <f t="shared" si="35"/>
      </c>
      <c r="F749" s="274">
        <v>21107</v>
      </c>
      <c r="G749" s="51">
        <f t="shared" si="33"/>
        <v>0</v>
      </c>
      <c r="H749" s="274" t="s">
        <v>2034</v>
      </c>
    </row>
    <row r="750" spans="1:8" ht="14.25">
      <c r="A750" s="287" t="s">
        <v>2035</v>
      </c>
      <c r="B750" s="72">
        <f>VLOOKUP(F750,'[1]表二（旧）'!$F$5:$G$1311,2,FALSE)</f>
        <v>0</v>
      </c>
      <c r="C750" s="72"/>
      <c r="D750" s="72">
        <f t="shared" si="34"/>
        <v>0</v>
      </c>
      <c r="E750" s="273">
        <f t="shared" si="35"/>
      </c>
      <c r="F750" s="274">
        <v>2110704</v>
      </c>
      <c r="G750" s="51">
        <f t="shared" si="33"/>
        <v>0</v>
      </c>
      <c r="H750" s="274" t="s">
        <v>2035</v>
      </c>
    </row>
    <row r="751" spans="1:8" ht="14.25">
      <c r="A751" s="287" t="s">
        <v>2036</v>
      </c>
      <c r="B751" s="72">
        <f>VLOOKUP(F751,'[1]表二（旧）'!$F$5:$G$1311,2,FALSE)</f>
        <v>0</v>
      </c>
      <c r="C751" s="72"/>
      <c r="D751" s="72">
        <f t="shared" si="34"/>
        <v>0</v>
      </c>
      <c r="E751" s="273">
        <f t="shared" si="35"/>
      </c>
      <c r="F751" s="274">
        <v>2110799</v>
      </c>
      <c r="G751" s="51">
        <f t="shared" si="33"/>
        <v>0</v>
      </c>
      <c r="H751" s="274" t="s">
        <v>2036</v>
      </c>
    </row>
    <row r="752" spans="1:8" ht="14.25">
      <c r="A752" s="287" t="s">
        <v>2037</v>
      </c>
      <c r="B752" s="72">
        <f>SUM(B753:B754)</f>
        <v>0</v>
      </c>
      <c r="C752" s="72">
        <f>SUM(C753:C754)</f>
        <v>0</v>
      </c>
      <c r="D752" s="72">
        <f t="shared" si="34"/>
        <v>0</v>
      </c>
      <c r="E752" s="273">
        <f t="shared" si="35"/>
      </c>
      <c r="F752" s="274">
        <v>21108</v>
      </c>
      <c r="G752" s="51">
        <f t="shared" si="33"/>
        <v>0</v>
      </c>
      <c r="H752" s="274" t="s">
        <v>2037</v>
      </c>
    </row>
    <row r="753" spans="1:8" ht="14.25">
      <c r="A753" s="287" t="s">
        <v>2038</v>
      </c>
      <c r="B753" s="72">
        <f>VLOOKUP(F753,'[1]表二（旧）'!$F$5:$G$1311,2,FALSE)</f>
        <v>0</v>
      </c>
      <c r="C753" s="72"/>
      <c r="D753" s="72">
        <f t="shared" si="34"/>
        <v>0</v>
      </c>
      <c r="E753" s="273">
        <f t="shared" si="35"/>
      </c>
      <c r="F753" s="274">
        <v>2110804</v>
      </c>
      <c r="G753" s="51">
        <f t="shared" si="33"/>
        <v>0</v>
      </c>
      <c r="H753" s="274" t="s">
        <v>2038</v>
      </c>
    </row>
    <row r="754" spans="1:8" ht="14.25">
      <c r="A754" s="287" t="s">
        <v>2039</v>
      </c>
      <c r="B754" s="72">
        <f>VLOOKUP(F754,'[1]表二（旧）'!$F$5:$G$1311,2,FALSE)</f>
        <v>0</v>
      </c>
      <c r="C754" s="72"/>
      <c r="D754" s="72">
        <f t="shared" si="34"/>
        <v>0</v>
      </c>
      <c r="E754" s="273">
        <f t="shared" si="35"/>
      </c>
      <c r="F754" s="274">
        <v>2110899</v>
      </c>
      <c r="G754" s="51">
        <f t="shared" si="33"/>
        <v>0</v>
      </c>
      <c r="H754" s="274" t="s">
        <v>2039</v>
      </c>
    </row>
    <row r="755" spans="1:8" ht="14.25">
      <c r="A755" s="287" t="s">
        <v>2040</v>
      </c>
      <c r="B755" s="72">
        <f>VLOOKUP(F755,'[1]表二（旧）'!$F$5:$G$1311,2,FALSE)</f>
        <v>0</v>
      </c>
      <c r="C755" s="72"/>
      <c r="D755" s="72">
        <f t="shared" si="34"/>
        <v>0</v>
      </c>
      <c r="E755" s="273">
        <f t="shared" si="35"/>
      </c>
      <c r="F755" s="274">
        <v>21109</v>
      </c>
      <c r="G755" s="51">
        <f t="shared" si="33"/>
        <v>0</v>
      </c>
      <c r="H755" s="274" t="s">
        <v>2040</v>
      </c>
    </row>
    <row r="756" spans="1:8" ht="14.25">
      <c r="A756" s="287" t="s">
        <v>2041</v>
      </c>
      <c r="B756" s="72">
        <f>VLOOKUP(F756,'[1]表二（旧）'!$F$5:$G$1311,2,FALSE)</f>
        <v>200</v>
      </c>
      <c r="C756" s="72"/>
      <c r="D756" s="72">
        <f t="shared" si="34"/>
        <v>-200</v>
      </c>
      <c r="E756" s="273">
        <f t="shared" si="35"/>
        <v>-100</v>
      </c>
      <c r="F756" s="274">
        <v>21110</v>
      </c>
      <c r="G756" s="51">
        <f t="shared" si="33"/>
        <v>0</v>
      </c>
      <c r="H756" s="274" t="s">
        <v>2041</v>
      </c>
    </row>
    <row r="757" spans="1:8" ht="14.25">
      <c r="A757" s="287" t="s">
        <v>2042</v>
      </c>
      <c r="B757" s="72">
        <f>SUM(B758:B762)</f>
        <v>729</v>
      </c>
      <c r="C757" s="72">
        <f>SUM(C758:C762)</f>
        <v>0</v>
      </c>
      <c r="D757" s="72">
        <f t="shared" si="34"/>
        <v>-729</v>
      </c>
      <c r="E757" s="273">
        <f t="shared" si="35"/>
        <v>-100</v>
      </c>
      <c r="F757" s="274">
        <v>21111</v>
      </c>
      <c r="G757" s="51">
        <f t="shared" si="33"/>
        <v>0</v>
      </c>
      <c r="H757" s="274" t="s">
        <v>2042</v>
      </c>
    </row>
    <row r="758" spans="1:8" ht="14.25">
      <c r="A758" s="287" t="s">
        <v>2043</v>
      </c>
      <c r="B758" s="72">
        <f>VLOOKUP(F758,'[1]表二（旧）'!$F$5:$G$1311,2,FALSE)</f>
        <v>0</v>
      </c>
      <c r="C758" s="72"/>
      <c r="D758" s="72">
        <f t="shared" si="34"/>
        <v>0</v>
      </c>
      <c r="E758" s="273">
        <f t="shared" si="35"/>
      </c>
      <c r="F758" s="274">
        <v>2111101</v>
      </c>
      <c r="G758" s="51">
        <f t="shared" si="33"/>
        <v>0</v>
      </c>
      <c r="H758" s="274" t="s">
        <v>2044</v>
      </c>
    </row>
    <row r="759" spans="1:8" ht="14.25">
      <c r="A759" s="287" t="s">
        <v>2045</v>
      </c>
      <c r="B759" s="72">
        <f>VLOOKUP(F759,'[1]表二（旧）'!$F$5:$G$1311,2,FALSE)</f>
        <v>0</v>
      </c>
      <c r="C759" s="72"/>
      <c r="D759" s="72">
        <f t="shared" si="34"/>
        <v>0</v>
      </c>
      <c r="E759" s="273">
        <f t="shared" si="35"/>
      </c>
      <c r="F759" s="274">
        <v>2111102</v>
      </c>
      <c r="G759" s="51">
        <f t="shared" si="33"/>
        <v>0</v>
      </c>
      <c r="H759" s="274" t="s">
        <v>2046</v>
      </c>
    </row>
    <row r="760" spans="1:8" ht="14.25">
      <c r="A760" s="287" t="s">
        <v>2047</v>
      </c>
      <c r="B760" s="72">
        <f>VLOOKUP(F760,'[1]表二（旧）'!$F$5:$G$1311,2,FALSE)</f>
        <v>729</v>
      </c>
      <c r="C760" s="72"/>
      <c r="D760" s="72">
        <f t="shared" si="34"/>
        <v>-729</v>
      </c>
      <c r="E760" s="273">
        <f t="shared" si="35"/>
        <v>-100</v>
      </c>
      <c r="F760" s="274">
        <v>2111103</v>
      </c>
      <c r="G760" s="51">
        <f t="shared" si="33"/>
        <v>0</v>
      </c>
      <c r="H760" s="274" t="s">
        <v>2048</v>
      </c>
    </row>
    <row r="761" spans="1:8" ht="14.25">
      <c r="A761" s="287" t="s">
        <v>2049</v>
      </c>
      <c r="B761" s="72">
        <f>VLOOKUP(F761,'[1]表二（旧）'!$F$5:$G$1311,2,FALSE)</f>
        <v>0</v>
      </c>
      <c r="C761" s="72"/>
      <c r="D761" s="72">
        <f t="shared" si="34"/>
        <v>0</v>
      </c>
      <c r="E761" s="273">
        <f t="shared" si="35"/>
      </c>
      <c r="F761" s="274">
        <v>2111104</v>
      </c>
      <c r="G761" s="51">
        <f t="shared" si="33"/>
        <v>0</v>
      </c>
      <c r="H761" s="274" t="s">
        <v>2050</v>
      </c>
    </row>
    <row r="762" spans="1:8" ht="14.25">
      <c r="A762" s="287" t="s">
        <v>2051</v>
      </c>
      <c r="B762" s="72">
        <f>VLOOKUP(F762,'[1]表二（旧）'!$F$5:$G$1311,2,FALSE)</f>
        <v>0</v>
      </c>
      <c r="C762" s="72"/>
      <c r="D762" s="72">
        <f t="shared" si="34"/>
        <v>0</v>
      </c>
      <c r="E762" s="273">
        <f t="shared" si="35"/>
      </c>
      <c r="F762" s="274">
        <v>2111199</v>
      </c>
      <c r="G762" s="51">
        <f t="shared" si="33"/>
        <v>0</v>
      </c>
      <c r="H762" s="274" t="s">
        <v>2051</v>
      </c>
    </row>
    <row r="763" spans="1:8" ht="14.25">
      <c r="A763" s="287" t="s">
        <v>2052</v>
      </c>
      <c r="B763" s="72">
        <f>VLOOKUP(F763,'[1]表二（旧）'!$F$5:$G$1311,2,FALSE)</f>
        <v>0</v>
      </c>
      <c r="C763" s="72"/>
      <c r="D763" s="72">
        <f t="shared" si="34"/>
        <v>0</v>
      </c>
      <c r="E763" s="273">
        <f t="shared" si="35"/>
      </c>
      <c r="F763" s="274">
        <v>21112</v>
      </c>
      <c r="G763" s="51">
        <f t="shared" si="33"/>
        <v>0</v>
      </c>
      <c r="H763" s="274" t="s">
        <v>2052</v>
      </c>
    </row>
    <row r="764" spans="1:8" ht="14.25">
      <c r="A764" s="287" t="s">
        <v>2053</v>
      </c>
      <c r="B764" s="72">
        <f>VLOOKUP(F764,'[1]表二（旧）'!$F$5:$G$1311,2,FALSE)</f>
        <v>509</v>
      </c>
      <c r="C764" s="72"/>
      <c r="D764" s="72">
        <f t="shared" si="34"/>
        <v>-509</v>
      </c>
      <c r="E764" s="273">
        <f t="shared" si="35"/>
        <v>-100</v>
      </c>
      <c r="F764" s="274">
        <v>21113</v>
      </c>
      <c r="G764" s="51">
        <f t="shared" si="33"/>
        <v>0</v>
      </c>
      <c r="H764" s="274" t="s">
        <v>2053</v>
      </c>
    </row>
    <row r="765" spans="1:8" ht="14.25">
      <c r="A765" s="287" t="s">
        <v>2054</v>
      </c>
      <c r="B765" s="72">
        <f>SUM(B766:B779)</f>
        <v>0</v>
      </c>
      <c r="C765" s="72">
        <f>SUM(C766:C779)</f>
        <v>0</v>
      </c>
      <c r="D765" s="72">
        <f t="shared" si="34"/>
        <v>0</v>
      </c>
      <c r="E765" s="273">
        <f t="shared" si="35"/>
      </c>
      <c r="F765" s="274">
        <v>21114</v>
      </c>
      <c r="G765" s="51">
        <f t="shared" si="33"/>
        <v>0</v>
      </c>
      <c r="H765" s="274" t="s">
        <v>2054</v>
      </c>
    </row>
    <row r="766" spans="1:8" ht="14.25">
      <c r="A766" s="287" t="s">
        <v>1041</v>
      </c>
      <c r="B766" s="72">
        <f>VLOOKUP(F766,'[1]表二（旧）'!$F$5:$G$1311,2,FALSE)</f>
        <v>0</v>
      </c>
      <c r="C766" s="72"/>
      <c r="D766" s="72">
        <f t="shared" si="34"/>
        <v>0</v>
      </c>
      <c r="E766" s="273">
        <f t="shared" si="35"/>
      </c>
      <c r="F766" s="274">
        <v>2111401</v>
      </c>
      <c r="G766" s="51">
        <f t="shared" si="33"/>
        <v>0</v>
      </c>
      <c r="H766" s="274" t="s">
        <v>1041</v>
      </c>
    </row>
    <row r="767" spans="1:8" ht="14.25">
      <c r="A767" s="287" t="s">
        <v>1034</v>
      </c>
      <c r="B767" s="72">
        <f>VLOOKUP(F767,'[1]表二（旧）'!$F$5:$G$1311,2,FALSE)</f>
        <v>0</v>
      </c>
      <c r="C767" s="72"/>
      <c r="D767" s="72">
        <f t="shared" si="34"/>
        <v>0</v>
      </c>
      <c r="E767" s="273">
        <f t="shared" si="35"/>
      </c>
      <c r="F767" s="274">
        <v>2111402</v>
      </c>
      <c r="G767" s="51">
        <f t="shared" si="33"/>
        <v>0</v>
      </c>
      <c r="H767" s="274" t="s">
        <v>1034</v>
      </c>
    </row>
    <row r="768" spans="1:8" ht="14.25">
      <c r="A768" s="287" t="s">
        <v>1042</v>
      </c>
      <c r="B768" s="72">
        <f>VLOOKUP(F768,'[1]表二（旧）'!$F$5:$G$1311,2,FALSE)</f>
        <v>0</v>
      </c>
      <c r="C768" s="72"/>
      <c r="D768" s="72">
        <f t="shared" si="34"/>
        <v>0</v>
      </c>
      <c r="E768" s="273">
        <f t="shared" si="35"/>
      </c>
      <c r="F768" s="274">
        <v>2111403</v>
      </c>
      <c r="G768" s="51">
        <f t="shared" si="33"/>
        <v>0</v>
      </c>
      <c r="H768" s="274" t="s">
        <v>1042</v>
      </c>
    </row>
    <row r="769" spans="1:8" ht="14.25">
      <c r="A769" s="287" t="s">
        <v>2055</v>
      </c>
      <c r="B769" s="72">
        <f>VLOOKUP(F769,'[1]表二（旧）'!$F$5:$G$1311,2,FALSE)</f>
        <v>0</v>
      </c>
      <c r="C769" s="72"/>
      <c r="D769" s="72">
        <f t="shared" si="34"/>
        <v>0</v>
      </c>
      <c r="E769" s="273">
        <f t="shared" si="35"/>
      </c>
      <c r="F769" s="274">
        <v>2111404</v>
      </c>
      <c r="G769" s="51">
        <f t="shared" si="33"/>
        <v>0</v>
      </c>
      <c r="H769" s="274" t="s">
        <v>2055</v>
      </c>
    </row>
    <row r="770" spans="1:8" ht="14.25">
      <c r="A770" s="287" t="s">
        <v>2056</v>
      </c>
      <c r="B770" s="72">
        <f>VLOOKUP(F770,'[1]表二（旧）'!$F$5:$G$1311,2,FALSE)</f>
        <v>0</v>
      </c>
      <c r="C770" s="72"/>
      <c r="D770" s="72">
        <f t="shared" si="34"/>
        <v>0</v>
      </c>
      <c r="E770" s="273">
        <f t="shared" si="35"/>
      </c>
      <c r="F770" s="274">
        <v>2111405</v>
      </c>
      <c r="G770" s="51">
        <f t="shared" si="33"/>
        <v>0</v>
      </c>
      <c r="H770" s="274" t="s">
        <v>2056</v>
      </c>
    </row>
    <row r="771" spans="1:8" ht="14.25">
      <c r="A771" s="287" t="s">
        <v>2057</v>
      </c>
      <c r="B771" s="72">
        <f>VLOOKUP(F771,'[1]表二（旧）'!$F$5:$G$1311,2,FALSE)</f>
        <v>0</v>
      </c>
      <c r="C771" s="72"/>
      <c r="D771" s="72">
        <f t="shared" si="34"/>
        <v>0</v>
      </c>
      <c r="E771" s="273">
        <f t="shared" si="35"/>
      </c>
      <c r="F771" s="274">
        <v>2111406</v>
      </c>
      <c r="G771" s="51">
        <f t="shared" si="33"/>
        <v>0</v>
      </c>
      <c r="H771" s="274" t="s">
        <v>2057</v>
      </c>
    </row>
    <row r="772" spans="1:8" ht="14.25">
      <c r="A772" s="287" t="s">
        <v>2058</v>
      </c>
      <c r="B772" s="72">
        <f>VLOOKUP(F772,'[1]表二（旧）'!$F$5:$G$1311,2,FALSE)</f>
        <v>0</v>
      </c>
      <c r="C772" s="72"/>
      <c r="D772" s="72">
        <f t="shared" si="34"/>
        <v>0</v>
      </c>
      <c r="E772" s="273">
        <f t="shared" si="35"/>
      </c>
      <c r="F772" s="274">
        <v>2111407</v>
      </c>
      <c r="G772" s="51">
        <f aca="true" t="shared" si="36" ref="G772:G835">SUM(C772)</f>
        <v>0</v>
      </c>
      <c r="H772" s="274" t="s">
        <v>2058</v>
      </c>
    </row>
    <row r="773" spans="1:8" ht="14.25">
      <c r="A773" s="287" t="s">
        <v>2059</v>
      </c>
      <c r="B773" s="72">
        <f>VLOOKUP(F773,'[1]表二（旧）'!$F$5:$G$1311,2,FALSE)</f>
        <v>0</v>
      </c>
      <c r="C773" s="72"/>
      <c r="D773" s="72">
        <f aca="true" t="shared" si="37" ref="D773:D836">C773-B773</f>
        <v>0</v>
      </c>
      <c r="E773" s="273">
        <f aca="true" t="shared" si="38" ref="E773:E836">IF(B773=0,"",ROUND(D773/B773*100,1))</f>
      </c>
      <c r="F773" s="274">
        <v>2111408</v>
      </c>
      <c r="G773" s="51">
        <f t="shared" si="36"/>
        <v>0</v>
      </c>
      <c r="H773" s="274" t="s">
        <v>2059</v>
      </c>
    </row>
    <row r="774" spans="1:8" ht="14.25">
      <c r="A774" s="287" t="s">
        <v>2060</v>
      </c>
      <c r="B774" s="72">
        <f>VLOOKUP(F774,'[1]表二（旧）'!$F$5:$G$1311,2,FALSE)</f>
        <v>0</v>
      </c>
      <c r="C774" s="72"/>
      <c r="D774" s="72">
        <f t="shared" si="37"/>
        <v>0</v>
      </c>
      <c r="E774" s="273">
        <f t="shared" si="38"/>
      </c>
      <c r="F774" s="274">
        <v>2111409</v>
      </c>
      <c r="G774" s="51">
        <f t="shared" si="36"/>
        <v>0</v>
      </c>
      <c r="H774" s="274" t="s">
        <v>2060</v>
      </c>
    </row>
    <row r="775" spans="1:8" ht="14.25">
      <c r="A775" s="287" t="s">
        <v>2061</v>
      </c>
      <c r="B775" s="72">
        <f>VLOOKUP(F775,'[1]表二（旧）'!$F$5:$G$1311,2,FALSE)</f>
        <v>0</v>
      </c>
      <c r="C775" s="72"/>
      <c r="D775" s="72">
        <f t="shared" si="37"/>
        <v>0</v>
      </c>
      <c r="E775" s="273">
        <f t="shared" si="38"/>
      </c>
      <c r="F775" s="274">
        <v>2111410</v>
      </c>
      <c r="G775" s="51">
        <f t="shared" si="36"/>
        <v>0</v>
      </c>
      <c r="H775" s="274" t="s">
        <v>2061</v>
      </c>
    </row>
    <row r="776" spans="1:8" ht="14.25">
      <c r="A776" s="287" t="s">
        <v>1480</v>
      </c>
      <c r="B776" s="72">
        <f>VLOOKUP(F776,'[1]表二（旧）'!$F$5:$G$1311,2,FALSE)</f>
        <v>0</v>
      </c>
      <c r="C776" s="72"/>
      <c r="D776" s="72">
        <f t="shared" si="37"/>
        <v>0</v>
      </c>
      <c r="E776" s="273">
        <f t="shared" si="38"/>
      </c>
      <c r="F776" s="274">
        <v>2111411</v>
      </c>
      <c r="G776" s="51">
        <f t="shared" si="36"/>
        <v>0</v>
      </c>
      <c r="H776" s="274" t="s">
        <v>1480</v>
      </c>
    </row>
    <row r="777" spans="1:8" ht="14.25">
      <c r="A777" s="287" t="s">
        <v>2062</v>
      </c>
      <c r="B777" s="72">
        <f>VLOOKUP(F777,'[1]表二（旧）'!$F$5:$G$1311,2,FALSE)</f>
        <v>0</v>
      </c>
      <c r="C777" s="72"/>
      <c r="D777" s="72">
        <f t="shared" si="37"/>
        <v>0</v>
      </c>
      <c r="E777" s="273">
        <f t="shared" si="38"/>
      </c>
      <c r="F777" s="274">
        <v>2111413</v>
      </c>
      <c r="G777" s="51">
        <f t="shared" si="36"/>
        <v>0</v>
      </c>
      <c r="H777" s="274" t="s">
        <v>2062</v>
      </c>
    </row>
    <row r="778" spans="1:8" ht="14.25">
      <c r="A778" s="287" t="s">
        <v>1446</v>
      </c>
      <c r="B778" s="72">
        <f>VLOOKUP(F778,'[1]表二（旧）'!$F$5:$G$1311,2,FALSE)</f>
        <v>0</v>
      </c>
      <c r="C778" s="72"/>
      <c r="D778" s="72">
        <f t="shared" si="37"/>
        <v>0</v>
      </c>
      <c r="E778" s="273">
        <f t="shared" si="38"/>
      </c>
      <c r="F778" s="274">
        <v>2111450</v>
      </c>
      <c r="G778" s="51">
        <f t="shared" si="36"/>
        <v>0</v>
      </c>
      <c r="H778" s="274" t="s">
        <v>1446</v>
      </c>
    </row>
    <row r="779" spans="1:8" ht="14.25">
      <c r="A779" s="287" t="s">
        <v>2063</v>
      </c>
      <c r="B779" s="72">
        <f>VLOOKUP(F779,'[1]表二（旧）'!$F$5:$G$1311,2,FALSE)</f>
        <v>0</v>
      </c>
      <c r="C779" s="72"/>
      <c r="D779" s="72">
        <f t="shared" si="37"/>
        <v>0</v>
      </c>
      <c r="E779" s="273">
        <f t="shared" si="38"/>
      </c>
      <c r="F779" s="274">
        <v>2111499</v>
      </c>
      <c r="G779" s="51">
        <f t="shared" si="36"/>
        <v>0</v>
      </c>
      <c r="H779" s="274" t="s">
        <v>2063</v>
      </c>
    </row>
    <row r="780" spans="1:8" ht="14.25">
      <c r="A780" s="287" t="s">
        <v>2064</v>
      </c>
      <c r="B780" s="72">
        <f>VLOOKUP(F780,'[1]表二（旧）'!$F$5:$G$1311,2,FALSE)</f>
        <v>0</v>
      </c>
      <c r="C780" s="72"/>
      <c r="D780" s="72">
        <f t="shared" si="37"/>
        <v>0</v>
      </c>
      <c r="E780" s="273">
        <f t="shared" si="38"/>
      </c>
      <c r="F780" s="274">
        <v>21199</v>
      </c>
      <c r="G780" s="51">
        <f t="shared" si="36"/>
        <v>0</v>
      </c>
      <c r="H780" s="274" t="s">
        <v>2064</v>
      </c>
    </row>
    <row r="781" spans="1:8" ht="14.25">
      <c r="A781" s="287" t="s">
        <v>454</v>
      </c>
      <c r="B781" s="72">
        <f>SUM(B782,B793,B794,B797,B798,B799,)</f>
        <v>29792</v>
      </c>
      <c r="C781" s="72">
        <f>SUM(C782,C793,C794,C797,C798,C799,)</f>
        <v>37454</v>
      </c>
      <c r="D781" s="72">
        <f t="shared" si="37"/>
        <v>7662</v>
      </c>
      <c r="E781" s="273">
        <f t="shared" si="38"/>
        <v>25.7</v>
      </c>
      <c r="F781" s="274">
        <v>212</v>
      </c>
      <c r="G781" s="51">
        <f t="shared" si="36"/>
        <v>37454</v>
      </c>
      <c r="H781" s="274" t="s">
        <v>454</v>
      </c>
    </row>
    <row r="782" spans="1:8" ht="14.25">
      <c r="A782" s="287" t="s">
        <v>2065</v>
      </c>
      <c r="B782" s="72">
        <f>SUM(B783:B792)</f>
        <v>3924</v>
      </c>
      <c r="C782" s="72">
        <f>SUM(C783:C792)</f>
        <v>2892</v>
      </c>
      <c r="D782" s="72">
        <f t="shared" si="37"/>
        <v>-1032</v>
      </c>
      <c r="E782" s="273">
        <f t="shared" si="38"/>
        <v>-26.3</v>
      </c>
      <c r="F782" s="274">
        <v>21201</v>
      </c>
      <c r="G782" s="51">
        <f t="shared" si="36"/>
        <v>2892</v>
      </c>
      <c r="H782" s="274" t="s">
        <v>2066</v>
      </c>
    </row>
    <row r="783" spans="1:8" ht="14.25">
      <c r="A783" s="287" t="s">
        <v>1043</v>
      </c>
      <c r="B783" s="72">
        <f>VLOOKUP(F783,'[1]表二（旧）'!$F$5:$G$1311,2,FALSE)</f>
        <v>801</v>
      </c>
      <c r="C783" s="72">
        <v>205</v>
      </c>
      <c r="D783" s="72">
        <f t="shared" si="37"/>
        <v>-596</v>
      </c>
      <c r="E783" s="273">
        <f t="shared" si="38"/>
        <v>-74.4</v>
      </c>
      <c r="F783" s="274">
        <v>2120101</v>
      </c>
      <c r="G783" s="51">
        <f t="shared" si="36"/>
        <v>205</v>
      </c>
      <c r="H783" s="274" t="s">
        <v>1041</v>
      </c>
    </row>
    <row r="784" spans="1:8" ht="14.25">
      <c r="A784" s="287" t="s">
        <v>1577</v>
      </c>
      <c r="B784" s="72">
        <f>VLOOKUP(F784,'[1]表二（旧）'!$F$5:$G$1311,2,FALSE)</f>
        <v>1347</v>
      </c>
      <c r="C784" s="72">
        <v>60</v>
      </c>
      <c r="D784" s="72">
        <f t="shared" si="37"/>
        <v>-1287</v>
      </c>
      <c r="E784" s="273">
        <f t="shared" si="38"/>
        <v>-95.5</v>
      </c>
      <c r="F784" s="274">
        <v>2120102</v>
      </c>
      <c r="G784" s="51">
        <f t="shared" si="36"/>
        <v>60</v>
      </c>
      <c r="H784" s="274" t="s">
        <v>1034</v>
      </c>
    </row>
    <row r="785" spans="1:8" ht="14.25">
      <c r="A785" s="287" t="s">
        <v>1044</v>
      </c>
      <c r="B785" s="72">
        <f>VLOOKUP(F785,'[1]表二（旧）'!$F$5:$G$1311,2,FALSE)</f>
        <v>0</v>
      </c>
      <c r="C785" s="72"/>
      <c r="D785" s="72">
        <f t="shared" si="37"/>
        <v>0</v>
      </c>
      <c r="E785" s="273">
        <f t="shared" si="38"/>
      </c>
      <c r="F785" s="274">
        <v>2120103</v>
      </c>
      <c r="G785" s="51">
        <f t="shared" si="36"/>
        <v>0</v>
      </c>
      <c r="H785" s="274" t="s">
        <v>1042</v>
      </c>
    </row>
    <row r="786" spans="1:8" ht="14.25">
      <c r="A786" s="287" t="s">
        <v>2067</v>
      </c>
      <c r="B786" s="72">
        <f>VLOOKUP(F786,'[1]表二（旧）'!$F$5:$G$1311,2,FALSE)</f>
        <v>1583</v>
      </c>
      <c r="C786" s="72">
        <v>2215</v>
      </c>
      <c r="D786" s="72">
        <f t="shared" si="37"/>
        <v>632</v>
      </c>
      <c r="E786" s="273">
        <f t="shared" si="38"/>
        <v>39.9</v>
      </c>
      <c r="F786" s="274">
        <v>2120104</v>
      </c>
      <c r="G786" s="51">
        <f t="shared" si="36"/>
        <v>2215</v>
      </c>
      <c r="H786" s="274" t="s">
        <v>2068</v>
      </c>
    </row>
    <row r="787" spans="1:8" ht="14.25">
      <c r="A787" s="287" t="s">
        <v>2069</v>
      </c>
      <c r="B787" s="72">
        <f>VLOOKUP(F787,'[1]表二（旧）'!$F$5:$G$1311,2,FALSE)</f>
        <v>158</v>
      </c>
      <c r="C787" s="72">
        <v>187</v>
      </c>
      <c r="D787" s="72">
        <f t="shared" si="37"/>
        <v>29</v>
      </c>
      <c r="E787" s="273">
        <f t="shared" si="38"/>
        <v>18.4</v>
      </c>
      <c r="F787" s="274">
        <v>2120105</v>
      </c>
      <c r="G787" s="51">
        <f t="shared" si="36"/>
        <v>187</v>
      </c>
      <c r="H787" s="287" t="s">
        <v>2069</v>
      </c>
    </row>
    <row r="788" spans="1:8" ht="14.25">
      <c r="A788" s="287" t="s">
        <v>2070</v>
      </c>
      <c r="B788" s="72">
        <f>VLOOKUP(F788,'[1]表二（旧）'!$F$5:$G$1311,2,FALSE)</f>
        <v>0</v>
      </c>
      <c r="C788" s="72">
        <v>21</v>
      </c>
      <c r="D788" s="72">
        <f t="shared" si="37"/>
        <v>21</v>
      </c>
      <c r="E788" s="273">
        <f t="shared" si="38"/>
      </c>
      <c r="F788" s="274">
        <v>2120106</v>
      </c>
      <c r="G788" s="51">
        <f t="shared" si="36"/>
        <v>21</v>
      </c>
      <c r="H788" s="274" t="s">
        <v>2071</v>
      </c>
    </row>
    <row r="789" spans="1:8" ht="14.25">
      <c r="A789" s="287" t="s">
        <v>2072</v>
      </c>
      <c r="B789" s="72">
        <f>VLOOKUP(F789,'[1]表二（旧）'!$F$5:$G$1311,2,FALSE)</f>
        <v>0</v>
      </c>
      <c r="C789" s="72"/>
      <c r="D789" s="72">
        <f t="shared" si="37"/>
        <v>0</v>
      </c>
      <c r="E789" s="273">
        <f t="shared" si="38"/>
      </c>
      <c r="F789" s="274">
        <v>2120107</v>
      </c>
      <c r="G789" s="51">
        <f t="shared" si="36"/>
        <v>0</v>
      </c>
      <c r="H789" s="274" t="s">
        <v>2073</v>
      </c>
    </row>
    <row r="790" spans="1:8" ht="14.25">
      <c r="A790" s="287" t="s">
        <v>2074</v>
      </c>
      <c r="B790" s="72">
        <f>VLOOKUP(F790,'[1]表二（旧）'!$F$5:$G$1311,2,FALSE)</f>
        <v>35</v>
      </c>
      <c r="C790" s="72">
        <v>169</v>
      </c>
      <c r="D790" s="72">
        <f t="shared" si="37"/>
        <v>134</v>
      </c>
      <c r="E790" s="273">
        <f t="shared" si="38"/>
        <v>382.9</v>
      </c>
      <c r="F790" s="274">
        <v>2120109</v>
      </c>
      <c r="G790" s="51">
        <f t="shared" si="36"/>
        <v>169</v>
      </c>
      <c r="H790" s="274" t="s">
        <v>2075</v>
      </c>
    </row>
    <row r="791" spans="1:8" ht="14.25">
      <c r="A791" s="287" t="s">
        <v>2076</v>
      </c>
      <c r="B791" s="72">
        <f>VLOOKUP(F791,'[1]表二（旧）'!$F$5:$G$1311,2,FALSE)</f>
        <v>0</v>
      </c>
      <c r="C791" s="72"/>
      <c r="D791" s="72">
        <f t="shared" si="37"/>
        <v>0</v>
      </c>
      <c r="E791" s="273">
        <f t="shared" si="38"/>
      </c>
      <c r="F791" s="274">
        <v>2120110</v>
      </c>
      <c r="G791" s="51">
        <f t="shared" si="36"/>
        <v>0</v>
      </c>
      <c r="H791" s="274" t="s">
        <v>2077</v>
      </c>
    </row>
    <row r="792" spans="1:8" ht="14.25">
      <c r="A792" s="287" t="s">
        <v>2078</v>
      </c>
      <c r="B792" s="72">
        <f>VLOOKUP(F792,'[1]表二（旧）'!$F$5:$G$1311,2,FALSE)</f>
        <v>0</v>
      </c>
      <c r="C792" s="72">
        <v>35</v>
      </c>
      <c r="D792" s="72">
        <f t="shared" si="37"/>
        <v>35</v>
      </c>
      <c r="E792" s="273">
        <f t="shared" si="38"/>
      </c>
      <c r="F792" s="274">
        <v>2120199</v>
      </c>
      <c r="G792" s="51">
        <f t="shared" si="36"/>
        <v>35</v>
      </c>
      <c r="H792" s="274" t="s">
        <v>2079</v>
      </c>
    </row>
    <row r="793" spans="1:8" ht="14.25">
      <c r="A793" s="287" t="s">
        <v>2080</v>
      </c>
      <c r="B793" s="72">
        <f>VLOOKUP(F793,'[1]表二（旧）'!$F$5:$G$1311,2,FALSE)</f>
        <v>30</v>
      </c>
      <c r="C793" s="72">
        <v>2626</v>
      </c>
      <c r="D793" s="72">
        <f t="shared" si="37"/>
        <v>2596</v>
      </c>
      <c r="E793" s="273">
        <f t="shared" si="38"/>
        <v>8653.3</v>
      </c>
      <c r="F793" s="274">
        <v>21202</v>
      </c>
      <c r="G793" s="51">
        <f t="shared" si="36"/>
        <v>2626</v>
      </c>
      <c r="H793" s="274" t="s">
        <v>2081</v>
      </c>
    </row>
    <row r="794" spans="1:8" ht="14.25">
      <c r="A794" s="287" t="s">
        <v>2082</v>
      </c>
      <c r="B794" s="72">
        <f>SUM(B795:B796)</f>
        <v>23085</v>
      </c>
      <c r="C794" s="72">
        <f>SUM(C795:C796)</f>
        <v>22953</v>
      </c>
      <c r="D794" s="72">
        <f t="shared" si="37"/>
        <v>-132</v>
      </c>
      <c r="E794" s="273">
        <f t="shared" si="38"/>
        <v>-0.6</v>
      </c>
      <c r="F794" s="274">
        <v>21203</v>
      </c>
      <c r="G794" s="51">
        <f t="shared" si="36"/>
        <v>22953</v>
      </c>
      <c r="H794" s="274" t="s">
        <v>2083</v>
      </c>
    </row>
    <row r="795" spans="1:8" ht="14.25">
      <c r="A795" s="287" t="s">
        <v>2084</v>
      </c>
      <c r="B795" s="72">
        <f>VLOOKUP(F795,'[1]表二（旧）'!$F$5:$G$1311,2,FALSE)</f>
        <v>0</v>
      </c>
      <c r="C795" s="72"/>
      <c r="D795" s="72">
        <f t="shared" si="37"/>
        <v>0</v>
      </c>
      <c r="E795" s="273">
        <f t="shared" si="38"/>
      </c>
      <c r="F795" s="274">
        <v>2120303</v>
      </c>
      <c r="G795" s="51">
        <f t="shared" si="36"/>
        <v>0</v>
      </c>
      <c r="H795" s="274" t="s">
        <v>2085</v>
      </c>
    </row>
    <row r="796" spans="1:8" ht="14.25">
      <c r="A796" s="287" t="s">
        <v>2086</v>
      </c>
      <c r="B796" s="72">
        <f>VLOOKUP(F796,'[1]表二（旧）'!$F$5:$G$1311,2,FALSE)</f>
        <v>23085</v>
      </c>
      <c r="C796" s="72">
        <v>22953</v>
      </c>
      <c r="D796" s="72">
        <f t="shared" si="37"/>
        <v>-132</v>
      </c>
      <c r="E796" s="273">
        <f t="shared" si="38"/>
        <v>-0.6</v>
      </c>
      <c r="F796" s="274">
        <v>2120399</v>
      </c>
      <c r="G796" s="51">
        <f t="shared" si="36"/>
        <v>22953</v>
      </c>
      <c r="H796" s="274" t="s">
        <v>2087</v>
      </c>
    </row>
    <row r="797" spans="1:8" ht="14.25">
      <c r="A797" s="287" t="s">
        <v>2088</v>
      </c>
      <c r="B797" s="72">
        <f>VLOOKUP(F797,'[1]表二（旧）'!$F$5:$G$1311,2,FALSE)</f>
        <v>2709</v>
      </c>
      <c r="C797" s="72">
        <v>4438</v>
      </c>
      <c r="D797" s="72">
        <f t="shared" si="37"/>
        <v>1729</v>
      </c>
      <c r="E797" s="273">
        <f t="shared" si="38"/>
        <v>63.8</v>
      </c>
      <c r="F797" s="274">
        <v>21205</v>
      </c>
      <c r="G797" s="51">
        <f t="shared" si="36"/>
        <v>4438</v>
      </c>
      <c r="H797" s="274" t="s">
        <v>2089</v>
      </c>
    </row>
    <row r="798" spans="1:8" ht="14.25">
      <c r="A798" s="287" t="s">
        <v>2090</v>
      </c>
      <c r="B798" s="72">
        <f>VLOOKUP(F798,'[1]表二（旧）'!$F$5:$G$1311,2,FALSE)</f>
        <v>44</v>
      </c>
      <c r="C798" s="72">
        <v>395</v>
      </c>
      <c r="D798" s="72">
        <f t="shared" si="37"/>
        <v>351</v>
      </c>
      <c r="E798" s="273">
        <f t="shared" si="38"/>
        <v>797.7</v>
      </c>
      <c r="F798" s="274">
        <v>21206</v>
      </c>
      <c r="G798" s="51">
        <f t="shared" si="36"/>
        <v>395</v>
      </c>
      <c r="H798" s="274" t="s">
        <v>205</v>
      </c>
    </row>
    <row r="799" spans="1:8" ht="14.25">
      <c r="A799" s="287" t="s">
        <v>2091</v>
      </c>
      <c r="B799" s="72">
        <f>VLOOKUP(F799,'[1]表二（旧）'!$F$5:$G$1311,2,FALSE)</f>
        <v>0</v>
      </c>
      <c r="C799" s="72">
        <v>4150</v>
      </c>
      <c r="D799" s="72">
        <f t="shared" si="37"/>
        <v>4150</v>
      </c>
      <c r="E799" s="273">
        <f t="shared" si="38"/>
      </c>
      <c r="F799" s="274">
        <v>21299</v>
      </c>
      <c r="G799" s="51">
        <f t="shared" si="36"/>
        <v>4150</v>
      </c>
      <c r="H799" s="274" t="s">
        <v>2092</v>
      </c>
    </row>
    <row r="800" spans="1:8" ht="14.25">
      <c r="A800" s="287" t="s">
        <v>455</v>
      </c>
      <c r="B800" s="72">
        <f>SUM(B801,B826,B851,B877,B888,B899,B905,B912,B919,B922,)</f>
        <v>57015</v>
      </c>
      <c r="C800" s="72">
        <f>SUM(C801,C826,C851,C877,C888,C899,C905,C912,C919,C922,)</f>
        <v>87930</v>
      </c>
      <c r="D800" s="72">
        <f t="shared" si="37"/>
        <v>30915</v>
      </c>
      <c r="E800" s="273">
        <f t="shared" si="38"/>
        <v>54.2</v>
      </c>
      <c r="F800" s="274">
        <v>213</v>
      </c>
      <c r="G800" s="51">
        <f t="shared" si="36"/>
        <v>87930</v>
      </c>
      <c r="H800" s="274" t="s">
        <v>455</v>
      </c>
    </row>
    <row r="801" spans="1:8" ht="14.25">
      <c r="A801" s="287" t="s">
        <v>2093</v>
      </c>
      <c r="B801" s="72">
        <f>SUM(B802:B825)</f>
        <v>9475</v>
      </c>
      <c r="C801" s="72">
        <f>SUM(C802:C825)</f>
        <v>31191</v>
      </c>
      <c r="D801" s="72">
        <f t="shared" si="37"/>
        <v>21716</v>
      </c>
      <c r="E801" s="273">
        <f t="shared" si="38"/>
        <v>229.2</v>
      </c>
      <c r="F801" s="274">
        <v>21301</v>
      </c>
      <c r="G801" s="51">
        <f t="shared" si="36"/>
        <v>31191</v>
      </c>
      <c r="H801" s="274" t="s">
        <v>2094</v>
      </c>
    </row>
    <row r="802" spans="1:8" ht="14.25">
      <c r="A802" s="287" t="s">
        <v>2095</v>
      </c>
      <c r="B802" s="72">
        <f>VLOOKUP(F802,'[1]表二（旧）'!$F$5:$G$1311,2,FALSE)</f>
        <v>3076</v>
      </c>
      <c r="C802" s="72">
        <v>2889</v>
      </c>
      <c r="D802" s="72">
        <f t="shared" si="37"/>
        <v>-187</v>
      </c>
      <c r="E802" s="273">
        <f t="shared" si="38"/>
        <v>-6.1</v>
      </c>
      <c r="F802" s="274">
        <v>2130101</v>
      </c>
      <c r="G802" s="51">
        <f t="shared" si="36"/>
        <v>2889</v>
      </c>
      <c r="H802" s="274" t="s">
        <v>2095</v>
      </c>
    </row>
    <row r="803" spans="1:8" ht="14.25">
      <c r="A803" s="287" t="s">
        <v>2096</v>
      </c>
      <c r="B803" s="72">
        <f>VLOOKUP(F803,'[1]表二（旧）'!$F$5:$G$1311,2,FALSE)</f>
        <v>1519</v>
      </c>
      <c r="C803" s="72">
        <v>862</v>
      </c>
      <c r="D803" s="72">
        <f t="shared" si="37"/>
        <v>-657</v>
      </c>
      <c r="E803" s="273">
        <f t="shared" si="38"/>
        <v>-43.3</v>
      </c>
      <c r="F803" s="274">
        <v>2130102</v>
      </c>
      <c r="G803" s="51">
        <f t="shared" si="36"/>
        <v>862</v>
      </c>
      <c r="H803" s="274" t="s">
        <v>2097</v>
      </c>
    </row>
    <row r="804" spans="1:8" ht="14.25">
      <c r="A804" s="287" t="s">
        <v>2098</v>
      </c>
      <c r="B804" s="72">
        <f>VLOOKUP(F804,'[1]表二（旧）'!$F$5:$G$1311,2,FALSE)</f>
        <v>0</v>
      </c>
      <c r="C804" s="72"/>
      <c r="D804" s="72">
        <f t="shared" si="37"/>
        <v>0</v>
      </c>
      <c r="E804" s="273">
        <f t="shared" si="38"/>
      </c>
      <c r="F804" s="274">
        <v>2130103</v>
      </c>
      <c r="G804" s="51">
        <f t="shared" si="36"/>
        <v>0</v>
      </c>
      <c r="H804" s="274" t="s">
        <v>2099</v>
      </c>
    </row>
    <row r="805" spans="1:8" ht="14.25">
      <c r="A805" s="287" t="s">
        <v>2100</v>
      </c>
      <c r="B805" s="72">
        <f>VLOOKUP(F805,'[1]表二（旧）'!$F$5:$G$1311,2,FALSE)</f>
        <v>31</v>
      </c>
      <c r="C805" s="72">
        <v>213</v>
      </c>
      <c r="D805" s="72">
        <f t="shared" si="37"/>
        <v>182</v>
      </c>
      <c r="E805" s="273">
        <f t="shared" si="38"/>
        <v>587.1</v>
      </c>
      <c r="F805" s="274">
        <v>2130104</v>
      </c>
      <c r="G805" s="51">
        <f t="shared" si="36"/>
        <v>213</v>
      </c>
      <c r="H805" s="274" t="s">
        <v>2101</v>
      </c>
    </row>
    <row r="806" spans="1:8" ht="14.25">
      <c r="A806" s="287" t="s">
        <v>2102</v>
      </c>
      <c r="B806" s="72">
        <f>VLOOKUP(F806,'[1]表二（旧）'!$F$5:$G$1311,2,FALSE)</f>
        <v>0</v>
      </c>
      <c r="C806" s="72"/>
      <c r="D806" s="72">
        <f t="shared" si="37"/>
        <v>0</v>
      </c>
      <c r="E806" s="273">
        <f t="shared" si="38"/>
      </c>
      <c r="F806" s="274">
        <v>2130105</v>
      </c>
      <c r="G806" s="51">
        <f t="shared" si="36"/>
        <v>0</v>
      </c>
      <c r="H806" s="274" t="s">
        <v>2103</v>
      </c>
    </row>
    <row r="807" spans="1:8" ht="14.25">
      <c r="A807" s="287" t="s">
        <v>2104</v>
      </c>
      <c r="B807" s="72">
        <f>VLOOKUP(F807,'[1]表二（旧）'!$F$5:$G$1311,2,FALSE)</f>
        <v>425</v>
      </c>
      <c r="C807" s="72"/>
      <c r="D807" s="72">
        <f t="shared" si="37"/>
        <v>-425</v>
      </c>
      <c r="E807" s="273">
        <f t="shared" si="38"/>
        <v>-100</v>
      </c>
      <c r="F807" s="274">
        <v>2130106</v>
      </c>
      <c r="G807" s="51">
        <f t="shared" si="36"/>
        <v>0</v>
      </c>
      <c r="H807" s="274" t="s">
        <v>2105</v>
      </c>
    </row>
    <row r="808" spans="1:8" ht="14.25">
      <c r="A808" s="287" t="s">
        <v>2106</v>
      </c>
      <c r="B808" s="72">
        <f>VLOOKUP(F808,'[1]表二（旧）'!$F$5:$G$1311,2,FALSE)</f>
        <v>1761</v>
      </c>
      <c r="C808" s="72">
        <v>1303</v>
      </c>
      <c r="D808" s="72">
        <f t="shared" si="37"/>
        <v>-458</v>
      </c>
      <c r="E808" s="273">
        <f t="shared" si="38"/>
        <v>-26</v>
      </c>
      <c r="F808" s="274">
        <v>2130108</v>
      </c>
      <c r="G808" s="51">
        <f t="shared" si="36"/>
        <v>1303</v>
      </c>
      <c r="H808" s="274" t="s">
        <v>2107</v>
      </c>
    </row>
    <row r="809" spans="1:8" ht="14.25">
      <c r="A809" s="287" t="s">
        <v>2108</v>
      </c>
      <c r="B809" s="72">
        <f>VLOOKUP(F809,'[1]表二（旧）'!$F$5:$G$1311,2,FALSE)</f>
        <v>6</v>
      </c>
      <c r="C809" s="72">
        <v>30</v>
      </c>
      <c r="D809" s="72">
        <f t="shared" si="37"/>
        <v>24</v>
      </c>
      <c r="E809" s="273">
        <f t="shared" si="38"/>
        <v>400</v>
      </c>
      <c r="F809" s="274">
        <v>2130109</v>
      </c>
      <c r="G809" s="51">
        <f t="shared" si="36"/>
        <v>30</v>
      </c>
      <c r="H809" s="274" t="s">
        <v>2109</v>
      </c>
    </row>
    <row r="810" spans="1:8" ht="14.25">
      <c r="A810" s="287" t="s">
        <v>2110</v>
      </c>
      <c r="B810" s="72">
        <f>VLOOKUP(F810,'[1]表二（旧）'!$F$5:$G$1311,2,FALSE)</f>
        <v>0</v>
      </c>
      <c r="C810" s="72"/>
      <c r="D810" s="72">
        <f t="shared" si="37"/>
        <v>0</v>
      </c>
      <c r="E810" s="273">
        <f t="shared" si="38"/>
      </c>
      <c r="F810" s="274">
        <v>2130110</v>
      </c>
      <c r="G810" s="51">
        <f t="shared" si="36"/>
        <v>0</v>
      </c>
      <c r="H810" s="274" t="s">
        <v>2111</v>
      </c>
    </row>
    <row r="811" spans="1:8" ht="14.25">
      <c r="A811" s="287" t="s">
        <v>2112</v>
      </c>
      <c r="B811" s="72">
        <f>VLOOKUP(F811,'[1]表二（旧）'!$F$5:$G$1311,2,FALSE)</f>
        <v>0</v>
      </c>
      <c r="C811" s="72"/>
      <c r="D811" s="72">
        <f t="shared" si="37"/>
        <v>0</v>
      </c>
      <c r="E811" s="273">
        <f t="shared" si="38"/>
      </c>
      <c r="F811" s="274">
        <v>2130111</v>
      </c>
      <c r="G811" s="51">
        <f t="shared" si="36"/>
        <v>0</v>
      </c>
      <c r="H811" s="274" t="s">
        <v>2113</v>
      </c>
    </row>
    <row r="812" spans="1:8" ht="14.25">
      <c r="A812" s="287" t="s">
        <v>2114</v>
      </c>
      <c r="B812" s="72">
        <f>VLOOKUP(F812,'[1]表二（旧）'!$F$5:$G$1311,2,FALSE)</f>
        <v>0</v>
      </c>
      <c r="C812" s="72"/>
      <c r="D812" s="72">
        <f t="shared" si="37"/>
        <v>0</v>
      </c>
      <c r="E812" s="273">
        <f t="shared" si="38"/>
      </c>
      <c r="F812" s="274">
        <v>2130112</v>
      </c>
      <c r="G812" s="51">
        <f t="shared" si="36"/>
        <v>0</v>
      </c>
      <c r="H812" s="274" t="s">
        <v>2115</v>
      </c>
    </row>
    <row r="813" spans="1:8" ht="14.25">
      <c r="A813" s="287" t="s">
        <v>2116</v>
      </c>
      <c r="B813" s="72">
        <f>VLOOKUP(F813,'[1]表二（旧）'!$F$5:$G$1311,2,FALSE)</f>
        <v>0</v>
      </c>
      <c r="C813" s="72"/>
      <c r="D813" s="72">
        <f t="shared" si="37"/>
        <v>0</v>
      </c>
      <c r="E813" s="273">
        <f t="shared" si="38"/>
      </c>
      <c r="F813" s="274">
        <v>2130114</v>
      </c>
      <c r="G813" s="51">
        <f t="shared" si="36"/>
        <v>0</v>
      </c>
      <c r="H813" s="274" t="s">
        <v>2117</v>
      </c>
    </row>
    <row r="814" spans="1:8" ht="14.25">
      <c r="A814" s="287" t="s">
        <v>2118</v>
      </c>
      <c r="B814" s="72">
        <f>VLOOKUP(F814,'[1]表二（旧）'!$F$5:$G$1311,2,FALSE)</f>
        <v>688</v>
      </c>
      <c r="C814" s="72">
        <v>10</v>
      </c>
      <c r="D814" s="72">
        <f t="shared" si="37"/>
        <v>-678</v>
      </c>
      <c r="E814" s="273">
        <f t="shared" si="38"/>
        <v>-98.5</v>
      </c>
      <c r="F814" s="274">
        <v>2130119</v>
      </c>
      <c r="G814" s="51">
        <f t="shared" si="36"/>
        <v>10</v>
      </c>
      <c r="H814" s="274" t="s">
        <v>2118</v>
      </c>
    </row>
    <row r="815" spans="1:8" ht="14.25">
      <c r="A815" s="287" t="s">
        <v>2119</v>
      </c>
      <c r="B815" s="72">
        <f>VLOOKUP(F815,'[1]表二（旧）'!$F$5:$G$1311,2,FALSE)</f>
        <v>0</v>
      </c>
      <c r="C815" s="72"/>
      <c r="D815" s="72">
        <f t="shared" si="37"/>
        <v>0</v>
      </c>
      <c r="E815" s="273">
        <f t="shared" si="38"/>
      </c>
      <c r="F815" s="274">
        <v>2130120</v>
      </c>
      <c r="G815" s="51">
        <f t="shared" si="36"/>
        <v>0</v>
      </c>
      <c r="H815" s="274" t="s">
        <v>2119</v>
      </c>
    </row>
    <row r="816" spans="1:8" ht="14.25">
      <c r="A816" s="287" t="s">
        <v>2120</v>
      </c>
      <c r="B816" s="72">
        <f>VLOOKUP(F816,'[1]表二（旧）'!$F$5:$G$1311,2,FALSE)</f>
        <v>0</v>
      </c>
      <c r="C816" s="72">
        <v>2829</v>
      </c>
      <c r="D816" s="72">
        <f t="shared" si="37"/>
        <v>2829</v>
      </c>
      <c r="E816" s="273">
        <f t="shared" si="38"/>
      </c>
      <c r="F816" s="274">
        <v>2130121</v>
      </c>
      <c r="G816" s="51">
        <f t="shared" si="36"/>
        <v>2829</v>
      </c>
      <c r="H816" s="274" t="s">
        <v>2120</v>
      </c>
    </row>
    <row r="817" spans="1:8" ht="14.25">
      <c r="A817" s="287" t="s">
        <v>2121</v>
      </c>
      <c r="B817" s="72">
        <f>VLOOKUP(F817,'[1]表二（旧）'!$F$5:$G$1311,2,FALSE)</f>
        <v>0</v>
      </c>
      <c r="C817" s="72">
        <v>20751</v>
      </c>
      <c r="D817" s="72">
        <f t="shared" si="37"/>
        <v>20751</v>
      </c>
      <c r="E817" s="273">
        <f t="shared" si="38"/>
      </c>
      <c r="F817" s="274">
        <v>2130122</v>
      </c>
      <c r="G817" s="51">
        <f t="shared" si="36"/>
        <v>20751</v>
      </c>
      <c r="H817" s="274" t="s">
        <v>2122</v>
      </c>
    </row>
    <row r="818" spans="1:8" ht="14.25">
      <c r="A818" s="287" t="s">
        <v>2123</v>
      </c>
      <c r="B818" s="72">
        <f>VLOOKUP(F818,'[1]表二（旧）'!$F$5:$G$1311,2,FALSE)</f>
        <v>35</v>
      </c>
      <c r="C818" s="72"/>
      <c r="D818" s="72">
        <f t="shared" si="37"/>
        <v>-35</v>
      </c>
      <c r="E818" s="273">
        <f t="shared" si="38"/>
        <v>-100</v>
      </c>
      <c r="F818" s="274">
        <v>2130124</v>
      </c>
      <c r="G818" s="51">
        <f t="shared" si="36"/>
        <v>0</v>
      </c>
      <c r="H818" s="274" t="s">
        <v>2124</v>
      </c>
    </row>
    <row r="819" spans="1:8" ht="14.25">
      <c r="A819" s="287" t="s">
        <v>2125</v>
      </c>
      <c r="B819" s="72">
        <f>VLOOKUP(F819,'[1]表二（旧）'!$F$5:$G$1311,2,FALSE)</f>
        <v>0</v>
      </c>
      <c r="C819" s="72"/>
      <c r="D819" s="72">
        <f t="shared" si="37"/>
        <v>0</v>
      </c>
      <c r="E819" s="273">
        <f t="shared" si="38"/>
      </c>
      <c r="F819" s="274">
        <v>2130125</v>
      </c>
      <c r="G819" s="51">
        <f t="shared" si="36"/>
        <v>0</v>
      </c>
      <c r="H819" s="274" t="s">
        <v>2126</v>
      </c>
    </row>
    <row r="820" spans="1:8" ht="14.25">
      <c r="A820" s="287" t="s">
        <v>2127</v>
      </c>
      <c r="B820" s="72">
        <f>VLOOKUP(F820,'[1]表二（旧）'!$F$5:$G$1311,2,FALSE)</f>
        <v>0</v>
      </c>
      <c r="C820" s="72"/>
      <c r="D820" s="72">
        <f t="shared" si="37"/>
        <v>0</v>
      </c>
      <c r="E820" s="273">
        <f t="shared" si="38"/>
      </c>
      <c r="F820" s="274">
        <v>2130126</v>
      </c>
      <c r="G820" s="51">
        <f t="shared" si="36"/>
        <v>0</v>
      </c>
      <c r="H820" s="274" t="s">
        <v>2128</v>
      </c>
    </row>
    <row r="821" spans="1:8" ht="14.25">
      <c r="A821" s="287" t="s">
        <v>2129</v>
      </c>
      <c r="B821" s="72">
        <f>VLOOKUP(F821,'[1]表二（旧）'!$F$5:$G$1311,2,FALSE)</f>
        <v>1</v>
      </c>
      <c r="C821" s="72">
        <v>30</v>
      </c>
      <c r="D821" s="72">
        <f t="shared" si="37"/>
        <v>29</v>
      </c>
      <c r="E821" s="273">
        <f t="shared" si="38"/>
        <v>2900</v>
      </c>
      <c r="F821" s="274">
        <v>2130135</v>
      </c>
      <c r="G821" s="51">
        <f t="shared" si="36"/>
        <v>30</v>
      </c>
      <c r="H821" s="274" t="s">
        <v>2130</v>
      </c>
    </row>
    <row r="822" spans="1:8" ht="14.25">
      <c r="A822" s="287" t="s">
        <v>2131</v>
      </c>
      <c r="B822" s="72">
        <f>VLOOKUP(F822,'[1]表二（旧）'!$F$5:$G$1311,2,FALSE)</f>
        <v>1188</v>
      </c>
      <c r="C822" s="72"/>
      <c r="D822" s="72">
        <f t="shared" si="37"/>
        <v>-1188</v>
      </c>
      <c r="E822" s="273">
        <f t="shared" si="38"/>
        <v>-100</v>
      </c>
      <c r="F822" s="274">
        <v>2130142</v>
      </c>
      <c r="G822" s="51">
        <f t="shared" si="36"/>
        <v>0</v>
      </c>
      <c r="H822" s="274" t="s">
        <v>2132</v>
      </c>
    </row>
    <row r="823" spans="1:8" ht="14.25">
      <c r="A823" s="287" t="s">
        <v>2133</v>
      </c>
      <c r="B823" s="72">
        <f>VLOOKUP(F823,'[1]表二（旧）'!$F$5:$G$1311,2,FALSE)</f>
        <v>0</v>
      </c>
      <c r="C823" s="72"/>
      <c r="D823" s="72">
        <f t="shared" si="37"/>
        <v>0</v>
      </c>
      <c r="E823" s="273">
        <f t="shared" si="38"/>
      </c>
      <c r="F823" s="274">
        <v>2130148</v>
      </c>
      <c r="G823" s="51">
        <f t="shared" si="36"/>
        <v>0</v>
      </c>
      <c r="H823" s="274" t="s">
        <v>2134</v>
      </c>
    </row>
    <row r="824" spans="1:8" ht="14.25">
      <c r="A824" s="287" t="s">
        <v>2135</v>
      </c>
      <c r="B824" s="72">
        <f>VLOOKUP(F824,'[1]表二（旧）'!$F$5:$G$1311,2,FALSE)</f>
        <v>86</v>
      </c>
      <c r="C824" s="72"/>
      <c r="D824" s="72">
        <f t="shared" si="37"/>
        <v>-86</v>
      </c>
      <c r="E824" s="273">
        <f t="shared" si="38"/>
        <v>-100</v>
      </c>
      <c r="F824" s="274">
        <v>2130152</v>
      </c>
      <c r="G824" s="51">
        <f t="shared" si="36"/>
        <v>0</v>
      </c>
      <c r="H824" s="274" t="s">
        <v>2136</v>
      </c>
    </row>
    <row r="825" spans="1:8" ht="14.25">
      <c r="A825" s="287" t="s">
        <v>2137</v>
      </c>
      <c r="B825" s="72">
        <f>VLOOKUP(F825,'[1]表二（旧）'!$F$5:$G$1311,2,FALSE)</f>
        <v>659</v>
      </c>
      <c r="C825" s="72">
        <v>2274</v>
      </c>
      <c r="D825" s="72">
        <f t="shared" si="37"/>
        <v>1615</v>
      </c>
      <c r="E825" s="273">
        <f t="shared" si="38"/>
        <v>245.1</v>
      </c>
      <c r="F825" s="274">
        <v>2130199</v>
      </c>
      <c r="G825" s="51">
        <f t="shared" si="36"/>
        <v>2274</v>
      </c>
      <c r="H825" s="274" t="s">
        <v>2137</v>
      </c>
    </row>
    <row r="826" spans="1:8" ht="14.25">
      <c r="A826" s="287" t="s">
        <v>2138</v>
      </c>
      <c r="B826" s="72">
        <f>SUM(B827:B850)</f>
        <v>5082</v>
      </c>
      <c r="C826" s="72">
        <f>SUM(C827:C850)</f>
        <v>8100</v>
      </c>
      <c r="D826" s="72">
        <f t="shared" si="37"/>
        <v>3018</v>
      </c>
      <c r="E826" s="273">
        <f t="shared" si="38"/>
        <v>59.4</v>
      </c>
      <c r="F826" s="274">
        <v>21302</v>
      </c>
      <c r="G826" s="51">
        <f t="shared" si="36"/>
        <v>8100</v>
      </c>
      <c r="H826" s="274" t="s">
        <v>2139</v>
      </c>
    </row>
    <row r="827" spans="1:8" ht="14.25">
      <c r="A827" s="287" t="s">
        <v>2140</v>
      </c>
      <c r="B827" s="72">
        <f>VLOOKUP(F827,'[1]表二（旧）'!$F$5:$G$1311,2,FALSE)</f>
        <v>241</v>
      </c>
      <c r="C827" s="72">
        <v>426</v>
      </c>
      <c r="D827" s="72">
        <f t="shared" si="37"/>
        <v>185</v>
      </c>
      <c r="E827" s="273">
        <f t="shared" si="38"/>
        <v>76.8</v>
      </c>
      <c r="F827" s="274">
        <v>2130201</v>
      </c>
      <c r="G827" s="51">
        <f t="shared" si="36"/>
        <v>426</v>
      </c>
      <c r="H827" s="274" t="s">
        <v>2095</v>
      </c>
    </row>
    <row r="828" spans="1:8" ht="14.25">
      <c r="A828" s="287" t="s">
        <v>2096</v>
      </c>
      <c r="B828" s="72">
        <f>VLOOKUP(F828,'[1]表二（旧）'!$F$5:$G$1311,2,FALSE)</f>
        <v>114</v>
      </c>
      <c r="C828" s="72">
        <v>123</v>
      </c>
      <c r="D828" s="72">
        <f t="shared" si="37"/>
        <v>9</v>
      </c>
      <c r="E828" s="273">
        <f t="shared" si="38"/>
        <v>7.9</v>
      </c>
      <c r="F828" s="274">
        <v>2130202</v>
      </c>
      <c r="G828" s="51">
        <f t="shared" si="36"/>
        <v>123</v>
      </c>
      <c r="H828" s="274" t="s">
        <v>2097</v>
      </c>
    </row>
    <row r="829" spans="1:8" ht="14.25">
      <c r="A829" s="287" t="s">
        <v>2098</v>
      </c>
      <c r="B829" s="72">
        <f>VLOOKUP(F829,'[1]表二（旧）'!$F$5:$G$1311,2,FALSE)</f>
        <v>0</v>
      </c>
      <c r="C829" s="72"/>
      <c r="D829" s="72">
        <f t="shared" si="37"/>
        <v>0</v>
      </c>
      <c r="E829" s="273">
        <f t="shared" si="38"/>
      </c>
      <c r="F829" s="274">
        <v>2130203</v>
      </c>
      <c r="G829" s="51">
        <f t="shared" si="36"/>
        <v>0</v>
      </c>
      <c r="H829" s="274" t="s">
        <v>2099</v>
      </c>
    </row>
    <row r="830" spans="1:8" ht="14.25">
      <c r="A830" s="286" t="s">
        <v>2141</v>
      </c>
      <c r="B830" s="72">
        <f>VLOOKUP(F830,'[1]表二（旧）'!$F$5:$G$1311,2,FALSE)</f>
        <v>0</v>
      </c>
      <c r="C830" s="72"/>
      <c r="D830" s="72">
        <f t="shared" si="37"/>
        <v>0</v>
      </c>
      <c r="E830" s="273">
        <f t="shared" si="38"/>
      </c>
      <c r="F830" s="274">
        <v>2130204</v>
      </c>
      <c r="G830" s="51">
        <f t="shared" si="36"/>
        <v>0</v>
      </c>
      <c r="H830" s="274" t="s">
        <v>2141</v>
      </c>
    </row>
    <row r="831" spans="1:8" ht="14.25">
      <c r="A831" s="287" t="s">
        <v>2142</v>
      </c>
      <c r="B831" s="72">
        <f>VLOOKUP(F831,'[1]表二（旧）'!$F$5:$G$1311,2,FALSE)</f>
        <v>4475</v>
      </c>
      <c r="C831" s="72">
        <v>6787</v>
      </c>
      <c r="D831" s="72">
        <f t="shared" si="37"/>
        <v>2312</v>
      </c>
      <c r="E831" s="273">
        <f t="shared" si="38"/>
        <v>51.7</v>
      </c>
      <c r="F831" s="274">
        <v>2130205</v>
      </c>
      <c r="G831" s="51">
        <f t="shared" si="36"/>
        <v>6787</v>
      </c>
      <c r="H831" s="274" t="s">
        <v>2143</v>
      </c>
    </row>
    <row r="832" spans="1:8" ht="14.25">
      <c r="A832" s="287" t="s">
        <v>2144</v>
      </c>
      <c r="B832" s="72">
        <f>VLOOKUP(F832,'[1]表二（旧）'!$F$5:$G$1311,2,FALSE)</f>
        <v>4</v>
      </c>
      <c r="C832" s="72"/>
      <c r="D832" s="72">
        <f t="shared" si="37"/>
        <v>-4</v>
      </c>
      <c r="E832" s="273">
        <f t="shared" si="38"/>
        <v>-100</v>
      </c>
      <c r="F832" s="274">
        <v>2130206</v>
      </c>
      <c r="G832" s="51">
        <f t="shared" si="36"/>
        <v>0</v>
      </c>
      <c r="H832" s="274" t="s">
        <v>2144</v>
      </c>
    </row>
    <row r="833" spans="1:8" ht="14.25">
      <c r="A833" s="287" t="s">
        <v>2145</v>
      </c>
      <c r="B833" s="72">
        <f>VLOOKUP(F833,'[1]表二（旧）'!$F$5:$G$1311,2,FALSE)</f>
        <v>0</v>
      </c>
      <c r="C833" s="72"/>
      <c r="D833" s="72">
        <f t="shared" si="37"/>
        <v>0</v>
      </c>
      <c r="E833" s="273">
        <f t="shared" si="38"/>
      </c>
      <c r="F833" s="274">
        <v>2130207</v>
      </c>
      <c r="G833" s="51">
        <f t="shared" si="36"/>
        <v>0</v>
      </c>
      <c r="H833" s="274" t="s">
        <v>2146</v>
      </c>
    </row>
    <row r="834" spans="1:8" ht="14.25">
      <c r="A834" s="287" t="s">
        <v>2147</v>
      </c>
      <c r="B834" s="72">
        <f>VLOOKUP(F834,'[1]表二（旧）'!$F$5:$G$1311,2,FALSE)</f>
        <v>0</v>
      </c>
      <c r="C834" s="72"/>
      <c r="D834" s="72">
        <f t="shared" si="37"/>
        <v>0</v>
      </c>
      <c r="E834" s="273">
        <f t="shared" si="38"/>
      </c>
      <c r="F834" s="274">
        <v>2130209</v>
      </c>
      <c r="G834" s="51">
        <f t="shared" si="36"/>
        <v>0</v>
      </c>
      <c r="H834" s="274" t="s">
        <v>2148</v>
      </c>
    </row>
    <row r="835" spans="1:8" ht="14.25">
      <c r="A835" s="286" t="s">
        <v>2149</v>
      </c>
      <c r="B835" s="72">
        <f>VLOOKUP(F835,'[1]表二（旧）'!$F$5:$G$1311,2,FALSE)</f>
        <v>0</v>
      </c>
      <c r="C835" s="72"/>
      <c r="D835" s="72">
        <f t="shared" si="37"/>
        <v>0</v>
      </c>
      <c r="E835" s="273">
        <f t="shared" si="38"/>
      </c>
      <c r="F835" s="274">
        <v>2130210</v>
      </c>
      <c r="G835" s="51">
        <f t="shared" si="36"/>
        <v>0</v>
      </c>
      <c r="H835" s="274" t="s">
        <v>2149</v>
      </c>
    </row>
    <row r="836" spans="1:8" ht="14.25">
      <c r="A836" s="287" t="s">
        <v>2150</v>
      </c>
      <c r="B836" s="72">
        <f>VLOOKUP(F836,'[1]表二（旧）'!$F$5:$G$1311,2,FALSE)</f>
        <v>0</v>
      </c>
      <c r="C836" s="72"/>
      <c r="D836" s="72">
        <f t="shared" si="37"/>
        <v>0</v>
      </c>
      <c r="E836" s="273">
        <f t="shared" si="38"/>
      </c>
      <c r="F836" s="274">
        <v>2130211</v>
      </c>
      <c r="G836" s="51">
        <f aca="true" t="shared" si="39" ref="G836:G899">SUM(C836)</f>
        <v>0</v>
      </c>
      <c r="H836" s="274" t="s">
        <v>2151</v>
      </c>
    </row>
    <row r="837" spans="1:8" ht="14.25">
      <c r="A837" s="287" t="s">
        <v>2152</v>
      </c>
      <c r="B837" s="72">
        <f>VLOOKUP(F837,'[1]表二（旧）'!$F$5:$G$1311,2,FALSE)</f>
        <v>0</v>
      </c>
      <c r="C837" s="72"/>
      <c r="D837" s="72">
        <f aca="true" t="shared" si="40" ref="D837:D900">C837-B837</f>
        <v>0</v>
      </c>
      <c r="E837" s="273">
        <f aca="true" t="shared" si="41" ref="E837:E900">IF(B837=0,"",ROUND(D837/B837*100,1))</f>
      </c>
      <c r="F837" s="274">
        <v>2130212</v>
      </c>
      <c r="G837" s="51">
        <f t="shared" si="39"/>
        <v>0</v>
      </c>
      <c r="H837" s="274" t="s">
        <v>2153</v>
      </c>
    </row>
    <row r="838" spans="1:8" ht="14.25">
      <c r="A838" s="286" t="s">
        <v>2154</v>
      </c>
      <c r="B838" s="72">
        <f>VLOOKUP(F838,'[1]表二（旧）'!$F$5:$G$1311,2,FALSE)</f>
        <v>138</v>
      </c>
      <c r="C838" s="72">
        <v>37</v>
      </c>
      <c r="D838" s="72">
        <f t="shared" si="40"/>
        <v>-101</v>
      </c>
      <c r="E838" s="273">
        <f t="shared" si="41"/>
        <v>-73.2</v>
      </c>
      <c r="F838" s="274">
        <v>2130213</v>
      </c>
      <c r="G838" s="51">
        <f t="shared" si="39"/>
        <v>37</v>
      </c>
      <c r="H838" s="274" t="s">
        <v>2154</v>
      </c>
    </row>
    <row r="839" spans="1:8" ht="14.25">
      <c r="A839" s="287" t="s">
        <v>2155</v>
      </c>
      <c r="B839" s="72">
        <f>VLOOKUP(F839,'[1]表二（旧）'!$F$5:$G$1311,2,FALSE)</f>
        <v>0</v>
      </c>
      <c r="C839" s="72"/>
      <c r="D839" s="72">
        <f t="shared" si="40"/>
        <v>0</v>
      </c>
      <c r="E839" s="273">
        <f t="shared" si="41"/>
      </c>
      <c r="F839" s="274">
        <v>2130217</v>
      </c>
      <c r="G839" s="51">
        <f t="shared" si="39"/>
        <v>0</v>
      </c>
      <c r="H839" s="274" t="s">
        <v>2156</v>
      </c>
    </row>
    <row r="840" spans="1:8" ht="14.25">
      <c r="A840" s="286" t="s">
        <v>2157</v>
      </c>
      <c r="B840" s="72">
        <f>VLOOKUP(F840,'[1]表二（旧）'!$F$5:$G$1311,2,FALSE)</f>
        <v>0</v>
      </c>
      <c r="C840" s="72"/>
      <c r="D840" s="72">
        <f t="shared" si="40"/>
        <v>0</v>
      </c>
      <c r="E840" s="273">
        <f t="shared" si="41"/>
      </c>
      <c r="F840" s="274">
        <v>2130220</v>
      </c>
      <c r="G840" s="51">
        <f t="shared" si="39"/>
        <v>0</v>
      </c>
      <c r="H840" s="274" t="s">
        <v>2157</v>
      </c>
    </row>
    <row r="841" spans="1:8" ht="14.25">
      <c r="A841" s="286" t="s">
        <v>2158</v>
      </c>
      <c r="B841" s="72">
        <f>VLOOKUP(F841,'[1]表二（旧）'!$F$5:$G$1311,2,FALSE)</f>
        <v>0</v>
      </c>
      <c r="C841" s="72"/>
      <c r="D841" s="72">
        <f t="shared" si="40"/>
        <v>0</v>
      </c>
      <c r="E841" s="273">
        <f t="shared" si="41"/>
      </c>
      <c r="F841" s="274">
        <v>2130221</v>
      </c>
      <c r="G841" s="51">
        <f t="shared" si="39"/>
        <v>0</v>
      </c>
      <c r="H841" s="274" t="s">
        <v>2158</v>
      </c>
    </row>
    <row r="842" spans="1:8" ht="14.25">
      <c r="A842" s="287" t="s">
        <v>2159</v>
      </c>
      <c r="B842" s="72">
        <f>VLOOKUP(F842,'[1]表二（旧）'!$F$5:$G$1311,2,FALSE)</f>
        <v>0</v>
      </c>
      <c r="C842" s="72"/>
      <c r="D842" s="72">
        <f t="shared" si="40"/>
        <v>0</v>
      </c>
      <c r="E842" s="273">
        <f t="shared" si="41"/>
      </c>
      <c r="F842" s="274">
        <v>2130223</v>
      </c>
      <c r="G842" s="51">
        <f t="shared" si="39"/>
        <v>0</v>
      </c>
      <c r="H842" s="274" t="s">
        <v>2160</v>
      </c>
    </row>
    <row r="843" spans="1:8" ht="14.25">
      <c r="A843" s="287" t="s">
        <v>2161</v>
      </c>
      <c r="B843" s="72">
        <f>VLOOKUP(F843,'[1]表二（旧）'!$F$5:$G$1311,2,FALSE)</f>
        <v>2</v>
      </c>
      <c r="C843" s="72"/>
      <c r="D843" s="72">
        <f t="shared" si="40"/>
        <v>-2</v>
      </c>
      <c r="E843" s="273">
        <f t="shared" si="41"/>
        <v>-100</v>
      </c>
      <c r="F843" s="274">
        <v>2130226</v>
      </c>
      <c r="G843" s="51">
        <f t="shared" si="39"/>
        <v>0</v>
      </c>
      <c r="H843" s="274" t="s">
        <v>2162</v>
      </c>
    </row>
    <row r="844" spans="1:8" ht="14.25">
      <c r="A844" s="286" t="s">
        <v>2163</v>
      </c>
      <c r="B844" s="72">
        <f>VLOOKUP(F844,'[1]表二（旧）'!$F$5:$G$1311,2,FALSE)</f>
        <v>0</v>
      </c>
      <c r="C844" s="72">
        <v>23</v>
      </c>
      <c r="D844" s="72">
        <f t="shared" si="40"/>
        <v>23</v>
      </c>
      <c r="E844" s="273">
        <f t="shared" si="41"/>
      </c>
      <c r="F844" s="274">
        <v>2130227</v>
      </c>
      <c r="G844" s="51">
        <f t="shared" si="39"/>
        <v>23</v>
      </c>
      <c r="H844" s="274" t="s">
        <v>2163</v>
      </c>
    </row>
    <row r="845" spans="1:8" ht="14.25">
      <c r="A845" s="287" t="s">
        <v>2164</v>
      </c>
      <c r="B845" s="72">
        <f>VLOOKUP(F845,'[1]表二（旧）'!$F$5:$G$1311,2,FALSE)</f>
        <v>0</v>
      </c>
      <c r="C845" s="72"/>
      <c r="D845" s="72">
        <f t="shared" si="40"/>
        <v>0</v>
      </c>
      <c r="E845" s="273">
        <f t="shared" si="41"/>
      </c>
      <c r="F845" s="274">
        <v>2130232</v>
      </c>
      <c r="G845" s="51">
        <f t="shared" si="39"/>
        <v>0</v>
      </c>
      <c r="H845" s="274" t="s">
        <v>2165</v>
      </c>
    </row>
    <row r="846" spans="1:8" ht="14.25">
      <c r="A846" s="286" t="s">
        <v>2166</v>
      </c>
      <c r="B846" s="72">
        <f>VLOOKUP(F846,'[1]表二（旧）'!$F$5:$G$1311,2,FALSE)</f>
        <v>108</v>
      </c>
      <c r="C846" s="72">
        <v>80</v>
      </c>
      <c r="D846" s="72">
        <f t="shared" si="40"/>
        <v>-28</v>
      </c>
      <c r="E846" s="273">
        <f t="shared" si="41"/>
        <v>-25.9</v>
      </c>
      <c r="F846" s="274">
        <v>2130234</v>
      </c>
      <c r="G846" s="51">
        <f t="shared" si="39"/>
        <v>80</v>
      </c>
      <c r="H846" s="274" t="s">
        <v>2166</v>
      </c>
    </row>
    <row r="847" spans="1:8" ht="14.25">
      <c r="A847" s="286" t="s">
        <v>2167</v>
      </c>
      <c r="B847" s="72"/>
      <c r="C847" s="72"/>
      <c r="D847" s="72">
        <f t="shared" si="40"/>
        <v>0</v>
      </c>
      <c r="E847" s="273">
        <f t="shared" si="41"/>
      </c>
      <c r="F847" s="274">
        <v>2130235</v>
      </c>
      <c r="G847" s="51">
        <f t="shared" si="39"/>
        <v>0</v>
      </c>
      <c r="H847" s="274" t="s">
        <v>2167</v>
      </c>
    </row>
    <row r="848" spans="1:8" ht="14.25">
      <c r="A848" s="286" t="s">
        <v>2168</v>
      </c>
      <c r="B848" s="72"/>
      <c r="C848" s="72"/>
      <c r="D848" s="72">
        <f t="shared" si="40"/>
        <v>0</v>
      </c>
      <c r="E848" s="273">
        <f t="shared" si="41"/>
      </c>
      <c r="F848" s="274">
        <v>2130236</v>
      </c>
      <c r="G848" s="51">
        <f t="shared" si="39"/>
        <v>0</v>
      </c>
      <c r="H848" s="274" t="s">
        <v>2168</v>
      </c>
    </row>
    <row r="849" spans="1:8" ht="14.25">
      <c r="A849" s="286" t="s">
        <v>2169</v>
      </c>
      <c r="B849" s="72">
        <f>VLOOKUP(2130208,'[1]表二（旧）'!$F$5:$G$1311,2,FALSE)+VLOOKUP(2130216,'[1]表二（旧）'!$F$5:$G$1311,2,FALSE)+VLOOKUP(2130218,'[1]表二（旧）'!$F$5:$G$1311,2,FALSE)+VLOOKUP(2130219,'[1]表二（旧）'!$F$5:$G$1311,2,FALSE)+VLOOKUP(2130224,'[1]表二（旧）'!$F$5:$G$1311,2,FALSE)+VLOOKUP(2130225,'[1]表二（旧）'!$F$5:$G$1311,2,FALSE)</f>
        <v>0</v>
      </c>
      <c r="C849" s="72"/>
      <c r="D849" s="72">
        <f t="shared" si="40"/>
        <v>0</v>
      </c>
      <c r="E849" s="273">
        <f t="shared" si="41"/>
      </c>
      <c r="F849" s="274">
        <v>2130237</v>
      </c>
      <c r="G849" s="51">
        <f t="shared" si="39"/>
        <v>0</v>
      </c>
      <c r="H849" s="274" t="s">
        <v>2169</v>
      </c>
    </row>
    <row r="850" spans="1:8" ht="14.25">
      <c r="A850" s="287" t="s">
        <v>2170</v>
      </c>
      <c r="B850" s="72">
        <f>VLOOKUP(F850,'[1]表二（旧）'!$F$5:$G$1311,2,FALSE)</f>
        <v>0</v>
      </c>
      <c r="C850" s="72">
        <v>624</v>
      </c>
      <c r="D850" s="72">
        <f t="shared" si="40"/>
        <v>624</v>
      </c>
      <c r="E850" s="273">
        <f t="shared" si="41"/>
      </c>
      <c r="F850" s="274">
        <v>2130299</v>
      </c>
      <c r="G850" s="51">
        <f t="shared" si="39"/>
        <v>624</v>
      </c>
      <c r="H850" s="287" t="s">
        <v>2170</v>
      </c>
    </row>
    <row r="851" spans="1:8" ht="14.25">
      <c r="A851" s="287" t="s">
        <v>2171</v>
      </c>
      <c r="B851" s="72">
        <f>SUM(B852:B876)</f>
        <v>5292</v>
      </c>
      <c r="C851" s="72">
        <f>SUM(C852:C876)</f>
        <v>5221</v>
      </c>
      <c r="D851" s="72">
        <f t="shared" si="40"/>
        <v>-71</v>
      </c>
      <c r="E851" s="273">
        <f t="shared" si="41"/>
        <v>-1.3</v>
      </c>
      <c r="F851" s="274">
        <v>21303</v>
      </c>
      <c r="G851" s="51">
        <f t="shared" si="39"/>
        <v>5221</v>
      </c>
      <c r="H851" s="274" t="s">
        <v>2172</v>
      </c>
    </row>
    <row r="852" spans="1:8" ht="14.25">
      <c r="A852" s="287" t="s">
        <v>2140</v>
      </c>
      <c r="B852" s="72">
        <f>VLOOKUP(F852,'[1]表二（旧）'!$F$5:$G$1311,2,FALSE)</f>
        <v>353</v>
      </c>
      <c r="C852" s="72">
        <v>587</v>
      </c>
      <c r="D852" s="72">
        <f t="shared" si="40"/>
        <v>234</v>
      </c>
      <c r="E852" s="273">
        <f t="shared" si="41"/>
        <v>66.3</v>
      </c>
      <c r="F852" s="274">
        <v>2130301</v>
      </c>
      <c r="G852" s="51">
        <f t="shared" si="39"/>
        <v>587</v>
      </c>
      <c r="H852" s="274" t="s">
        <v>2095</v>
      </c>
    </row>
    <row r="853" spans="1:8" ht="14.25">
      <c r="A853" s="287" t="s">
        <v>2096</v>
      </c>
      <c r="B853" s="72">
        <f>VLOOKUP(F853,'[1]表二（旧）'!$F$5:$G$1311,2,FALSE)</f>
        <v>3773</v>
      </c>
      <c r="C853" s="72">
        <v>166</v>
      </c>
      <c r="D853" s="72">
        <f t="shared" si="40"/>
        <v>-3607</v>
      </c>
      <c r="E853" s="273">
        <f t="shared" si="41"/>
        <v>-95.6</v>
      </c>
      <c r="F853" s="274">
        <v>2130302</v>
      </c>
      <c r="G853" s="51">
        <f t="shared" si="39"/>
        <v>166</v>
      </c>
      <c r="H853" s="274" t="s">
        <v>2097</v>
      </c>
    </row>
    <row r="854" spans="1:8" ht="14.25">
      <c r="A854" s="287" t="s">
        <v>2098</v>
      </c>
      <c r="B854" s="72">
        <f>VLOOKUP(F854,'[1]表二（旧）'!$F$5:$G$1311,2,FALSE)</f>
        <v>0</v>
      </c>
      <c r="C854" s="72"/>
      <c r="D854" s="72">
        <f t="shared" si="40"/>
        <v>0</v>
      </c>
      <c r="E854" s="273">
        <f t="shared" si="41"/>
      </c>
      <c r="F854" s="274">
        <v>2130303</v>
      </c>
      <c r="G854" s="51">
        <f t="shared" si="39"/>
        <v>0</v>
      </c>
      <c r="H854" s="274" t="s">
        <v>2099</v>
      </c>
    </row>
    <row r="855" spans="1:8" ht="14.25">
      <c r="A855" s="287" t="s">
        <v>2173</v>
      </c>
      <c r="B855" s="72">
        <f>VLOOKUP(F855,'[1]表二（旧）'!$F$5:$G$1311,2,FALSE)</f>
        <v>0</v>
      </c>
      <c r="C855" s="72"/>
      <c r="D855" s="72">
        <f t="shared" si="40"/>
        <v>0</v>
      </c>
      <c r="E855" s="273">
        <f t="shared" si="41"/>
      </c>
      <c r="F855" s="274">
        <v>2130304</v>
      </c>
      <c r="G855" s="51">
        <f t="shared" si="39"/>
        <v>0</v>
      </c>
      <c r="H855" s="274" t="s">
        <v>2174</v>
      </c>
    </row>
    <row r="856" spans="1:8" ht="14.25">
      <c r="A856" s="287" t="s">
        <v>2175</v>
      </c>
      <c r="B856" s="72">
        <f>VLOOKUP(F856,'[1]表二（旧）'!$F$5:$G$1311,2,FALSE)</f>
        <v>15</v>
      </c>
      <c r="C856" s="72"/>
      <c r="D856" s="72">
        <f t="shared" si="40"/>
        <v>-15</v>
      </c>
      <c r="E856" s="273">
        <f t="shared" si="41"/>
        <v>-100</v>
      </c>
      <c r="F856" s="274">
        <v>2130305</v>
      </c>
      <c r="G856" s="51">
        <f t="shared" si="39"/>
        <v>0</v>
      </c>
      <c r="H856" s="274" t="s">
        <v>2176</v>
      </c>
    </row>
    <row r="857" spans="1:8" ht="14.25">
      <c r="A857" s="287" t="s">
        <v>2177</v>
      </c>
      <c r="B857" s="72">
        <f>VLOOKUP(F857,'[1]表二（旧）'!$F$5:$G$1311,2,FALSE)</f>
        <v>50</v>
      </c>
      <c r="C857" s="72"/>
      <c r="D857" s="72">
        <f t="shared" si="40"/>
        <v>-50</v>
      </c>
      <c r="E857" s="273">
        <f t="shared" si="41"/>
        <v>-100</v>
      </c>
      <c r="F857" s="274">
        <v>2130306</v>
      </c>
      <c r="G857" s="51">
        <f t="shared" si="39"/>
        <v>0</v>
      </c>
      <c r="H857" s="274" t="s">
        <v>2178</v>
      </c>
    </row>
    <row r="858" spans="1:8" ht="14.25">
      <c r="A858" s="287" t="s">
        <v>2179</v>
      </c>
      <c r="B858" s="72">
        <f>VLOOKUP(F858,'[1]表二（旧）'!$F$5:$G$1311,2,FALSE)</f>
        <v>0</v>
      </c>
      <c r="C858" s="72"/>
      <c r="D858" s="72">
        <f t="shared" si="40"/>
        <v>0</v>
      </c>
      <c r="E858" s="273">
        <f t="shared" si="41"/>
      </c>
      <c r="F858" s="274">
        <v>2130307</v>
      </c>
      <c r="G858" s="51">
        <f t="shared" si="39"/>
        <v>0</v>
      </c>
      <c r="H858" s="274" t="s">
        <v>2180</v>
      </c>
    </row>
    <row r="859" spans="1:8" ht="14.25">
      <c r="A859" s="287" t="s">
        <v>2181</v>
      </c>
      <c r="B859" s="72">
        <f>VLOOKUP(F859,'[1]表二（旧）'!$F$5:$G$1311,2,FALSE)</f>
        <v>0</v>
      </c>
      <c r="C859" s="72">
        <v>40</v>
      </c>
      <c r="D859" s="72">
        <f t="shared" si="40"/>
        <v>40</v>
      </c>
      <c r="E859" s="273">
        <f t="shared" si="41"/>
      </c>
      <c r="F859" s="274">
        <v>2130308</v>
      </c>
      <c r="G859" s="51">
        <f t="shared" si="39"/>
        <v>40</v>
      </c>
      <c r="H859" s="274" t="s">
        <v>2182</v>
      </c>
    </row>
    <row r="860" spans="1:8" ht="14.25">
      <c r="A860" s="287" t="s">
        <v>2183</v>
      </c>
      <c r="B860" s="72">
        <f>VLOOKUP(F860,'[1]表二（旧）'!$F$5:$G$1311,2,FALSE)</f>
        <v>0</v>
      </c>
      <c r="C860" s="72"/>
      <c r="D860" s="72">
        <f t="shared" si="40"/>
        <v>0</v>
      </c>
      <c r="E860" s="273">
        <f t="shared" si="41"/>
      </c>
      <c r="F860" s="274">
        <v>2130309</v>
      </c>
      <c r="G860" s="51">
        <f t="shared" si="39"/>
        <v>0</v>
      </c>
      <c r="H860" s="274" t="s">
        <v>2184</v>
      </c>
    </row>
    <row r="861" spans="1:8" ht="14.25">
      <c r="A861" s="287" t="s">
        <v>2185</v>
      </c>
      <c r="B861" s="72">
        <f>VLOOKUP(F861,'[1]表二（旧）'!$F$5:$G$1311,2,FALSE)</f>
        <v>0</v>
      </c>
      <c r="C861" s="72">
        <v>5</v>
      </c>
      <c r="D861" s="72">
        <f t="shared" si="40"/>
        <v>5</v>
      </c>
      <c r="E861" s="273">
        <f t="shared" si="41"/>
      </c>
      <c r="F861" s="274">
        <v>2130310</v>
      </c>
      <c r="G861" s="51">
        <f t="shared" si="39"/>
        <v>5</v>
      </c>
      <c r="H861" s="274" t="s">
        <v>2186</v>
      </c>
    </row>
    <row r="862" spans="1:8" ht="14.25">
      <c r="A862" s="287" t="s">
        <v>2187</v>
      </c>
      <c r="B862" s="72">
        <f>VLOOKUP(F862,'[1]表二（旧）'!$F$5:$G$1311,2,FALSE)</f>
        <v>0</v>
      </c>
      <c r="C862" s="72"/>
      <c r="D862" s="72">
        <f t="shared" si="40"/>
        <v>0</v>
      </c>
      <c r="E862" s="273">
        <f t="shared" si="41"/>
      </c>
      <c r="F862" s="274">
        <v>2130311</v>
      </c>
      <c r="G862" s="51">
        <f t="shared" si="39"/>
        <v>0</v>
      </c>
      <c r="H862" s="274" t="s">
        <v>2188</v>
      </c>
    </row>
    <row r="863" spans="1:8" ht="14.25">
      <c r="A863" s="287" t="s">
        <v>2189</v>
      </c>
      <c r="B863" s="72">
        <f>VLOOKUP(F863,'[1]表二（旧）'!$F$5:$G$1311,2,FALSE)</f>
        <v>0</v>
      </c>
      <c r="C863" s="72"/>
      <c r="D863" s="72">
        <f t="shared" si="40"/>
        <v>0</v>
      </c>
      <c r="E863" s="273">
        <f t="shared" si="41"/>
      </c>
      <c r="F863" s="274">
        <v>2130312</v>
      </c>
      <c r="G863" s="51">
        <f t="shared" si="39"/>
        <v>0</v>
      </c>
      <c r="H863" s="274" t="s">
        <v>2190</v>
      </c>
    </row>
    <row r="864" spans="1:8" ht="14.25">
      <c r="A864" s="287" t="s">
        <v>2191</v>
      </c>
      <c r="B864" s="72">
        <f>VLOOKUP(F864,'[1]表二（旧）'!$F$5:$G$1311,2,FALSE)</f>
        <v>0</v>
      </c>
      <c r="C864" s="72">
        <v>4</v>
      </c>
      <c r="D864" s="72">
        <f t="shared" si="40"/>
        <v>4</v>
      </c>
      <c r="E864" s="273">
        <f t="shared" si="41"/>
      </c>
      <c r="F864" s="274">
        <v>2130313</v>
      </c>
      <c r="G864" s="51">
        <f t="shared" si="39"/>
        <v>4</v>
      </c>
      <c r="H864" s="274" t="s">
        <v>2192</v>
      </c>
    </row>
    <row r="865" spans="1:8" ht="14.25">
      <c r="A865" s="287" t="s">
        <v>2193</v>
      </c>
      <c r="B865" s="72">
        <f>VLOOKUP(F865,'[1]表二（旧）'!$F$5:$G$1311,2,FALSE)</f>
        <v>150</v>
      </c>
      <c r="C865" s="72">
        <v>302</v>
      </c>
      <c r="D865" s="72">
        <f t="shared" si="40"/>
        <v>152</v>
      </c>
      <c r="E865" s="273">
        <f t="shared" si="41"/>
        <v>101.3</v>
      </c>
      <c r="F865" s="274">
        <v>2130314</v>
      </c>
      <c r="G865" s="51">
        <f t="shared" si="39"/>
        <v>302</v>
      </c>
      <c r="H865" s="274" t="s">
        <v>2194</v>
      </c>
    </row>
    <row r="866" spans="1:8" ht="14.25">
      <c r="A866" s="287" t="s">
        <v>2195</v>
      </c>
      <c r="B866" s="72">
        <f>VLOOKUP(F866,'[1]表二（旧）'!$F$5:$G$1311,2,FALSE)</f>
        <v>0</v>
      </c>
      <c r="C866" s="72">
        <v>55</v>
      </c>
      <c r="D866" s="72">
        <f t="shared" si="40"/>
        <v>55</v>
      </c>
      <c r="E866" s="273">
        <f t="shared" si="41"/>
      </c>
      <c r="F866" s="274">
        <v>2130315</v>
      </c>
      <c r="G866" s="51">
        <f t="shared" si="39"/>
        <v>55</v>
      </c>
      <c r="H866" s="274" t="s">
        <v>2196</v>
      </c>
    </row>
    <row r="867" spans="1:8" ht="14.25">
      <c r="A867" s="287" t="s">
        <v>2197</v>
      </c>
      <c r="B867" s="72">
        <f>VLOOKUP(F867,'[1]表二（旧）'!$F$5:$G$1311,2,FALSE)</f>
        <v>158</v>
      </c>
      <c r="C867" s="72">
        <v>468</v>
      </c>
      <c r="D867" s="72">
        <f t="shared" si="40"/>
        <v>310</v>
      </c>
      <c r="E867" s="273">
        <f t="shared" si="41"/>
        <v>196.2</v>
      </c>
      <c r="F867" s="274">
        <v>2130316</v>
      </c>
      <c r="G867" s="51">
        <f t="shared" si="39"/>
        <v>468</v>
      </c>
      <c r="H867" s="274" t="s">
        <v>2198</v>
      </c>
    </row>
    <row r="868" spans="1:8" ht="14.25">
      <c r="A868" s="287" t="s">
        <v>2199</v>
      </c>
      <c r="B868" s="72">
        <f>VLOOKUP(F868,'[1]表二（旧）'!$F$5:$G$1311,2,FALSE)</f>
        <v>0</v>
      </c>
      <c r="C868" s="72"/>
      <c r="D868" s="72">
        <f t="shared" si="40"/>
        <v>0</v>
      </c>
      <c r="E868" s="273">
        <f t="shared" si="41"/>
      </c>
      <c r="F868" s="274">
        <v>2130317</v>
      </c>
      <c r="G868" s="51">
        <f t="shared" si="39"/>
        <v>0</v>
      </c>
      <c r="H868" s="274" t="s">
        <v>2200</v>
      </c>
    </row>
    <row r="869" spans="1:8" ht="14.25">
      <c r="A869" s="287" t="s">
        <v>2201</v>
      </c>
      <c r="B869" s="72">
        <f>VLOOKUP(F869,'[1]表二（旧）'!$F$5:$G$1311,2,FALSE)</f>
        <v>0</v>
      </c>
      <c r="C869" s="72"/>
      <c r="D869" s="72">
        <f t="shared" si="40"/>
        <v>0</v>
      </c>
      <c r="E869" s="273">
        <f t="shared" si="41"/>
      </c>
      <c r="F869" s="274">
        <v>2130318</v>
      </c>
      <c r="G869" s="51">
        <f t="shared" si="39"/>
        <v>0</v>
      </c>
      <c r="H869" s="274" t="s">
        <v>2202</v>
      </c>
    </row>
    <row r="870" spans="1:8" ht="14.25">
      <c r="A870" s="287" t="s">
        <v>2203</v>
      </c>
      <c r="B870" s="72">
        <f>VLOOKUP(F870,'[1]表二（旧）'!$F$5:$G$1311,2,FALSE)</f>
        <v>0</v>
      </c>
      <c r="C870" s="72">
        <v>350</v>
      </c>
      <c r="D870" s="72">
        <f t="shared" si="40"/>
        <v>350</v>
      </c>
      <c r="E870" s="273">
        <f t="shared" si="41"/>
      </c>
      <c r="F870" s="274">
        <v>2130319</v>
      </c>
      <c r="G870" s="51">
        <f t="shared" si="39"/>
        <v>350</v>
      </c>
      <c r="H870" s="274" t="s">
        <v>2204</v>
      </c>
    </row>
    <row r="871" spans="1:8" ht="14.25">
      <c r="A871" s="287" t="s">
        <v>2205</v>
      </c>
      <c r="B871" s="72">
        <f>VLOOKUP(F871,'[1]表二（旧）'!$F$5:$G$1311,2,FALSE)</f>
        <v>317</v>
      </c>
      <c r="C871" s="72">
        <v>781</v>
      </c>
      <c r="D871" s="72">
        <f t="shared" si="40"/>
        <v>464</v>
      </c>
      <c r="E871" s="273">
        <f t="shared" si="41"/>
        <v>146.4</v>
      </c>
      <c r="F871" s="274">
        <v>2130321</v>
      </c>
      <c r="G871" s="51">
        <f t="shared" si="39"/>
        <v>781</v>
      </c>
      <c r="H871" s="274" t="s">
        <v>2206</v>
      </c>
    </row>
    <row r="872" spans="1:8" ht="14.25">
      <c r="A872" s="287" t="s">
        <v>2207</v>
      </c>
      <c r="B872" s="72">
        <f>VLOOKUP(F872,'[1]表二（旧）'!$F$5:$G$1311,2,FALSE)</f>
        <v>0</v>
      </c>
      <c r="C872" s="72"/>
      <c r="D872" s="72">
        <f t="shared" si="40"/>
        <v>0</v>
      </c>
      <c r="E872" s="273">
        <f t="shared" si="41"/>
      </c>
      <c r="F872" s="274">
        <v>2130322</v>
      </c>
      <c r="G872" s="51">
        <f t="shared" si="39"/>
        <v>0</v>
      </c>
      <c r="H872" s="274" t="s">
        <v>2208</v>
      </c>
    </row>
    <row r="873" spans="1:8" ht="14.25">
      <c r="A873" s="287" t="s">
        <v>2159</v>
      </c>
      <c r="B873" s="72">
        <f>VLOOKUP(F873,'[1]表二（旧）'!$F$5:$G$1311,2,FALSE)</f>
        <v>0</v>
      </c>
      <c r="C873" s="72"/>
      <c r="D873" s="72">
        <f t="shared" si="40"/>
        <v>0</v>
      </c>
      <c r="E873" s="273">
        <f t="shared" si="41"/>
      </c>
      <c r="F873" s="274">
        <v>2130333</v>
      </c>
      <c r="G873" s="51">
        <f t="shared" si="39"/>
        <v>0</v>
      </c>
      <c r="H873" s="274" t="s">
        <v>2160</v>
      </c>
    </row>
    <row r="874" spans="1:8" ht="14.25">
      <c r="A874" s="287" t="s">
        <v>2209</v>
      </c>
      <c r="B874" s="72">
        <f>VLOOKUP(F874,'[1]表二（旧）'!$F$5:$G$1311,2,FALSE)</f>
        <v>0</v>
      </c>
      <c r="C874" s="72"/>
      <c r="D874" s="72">
        <f t="shared" si="40"/>
        <v>0</v>
      </c>
      <c r="E874" s="273">
        <f t="shared" si="41"/>
      </c>
      <c r="F874" s="274">
        <v>2130334</v>
      </c>
      <c r="G874" s="51">
        <f t="shared" si="39"/>
        <v>0</v>
      </c>
      <c r="H874" s="274" t="s">
        <v>2210</v>
      </c>
    </row>
    <row r="875" spans="1:8" ht="14.25">
      <c r="A875" s="287" t="s">
        <v>2211</v>
      </c>
      <c r="B875" s="72">
        <f>VLOOKUP(F875,'[1]表二（旧）'!$F$5:$G$1311,2,FALSE)</f>
        <v>0</v>
      </c>
      <c r="C875" s="72">
        <v>698</v>
      </c>
      <c r="D875" s="72">
        <f t="shared" si="40"/>
        <v>698</v>
      </c>
      <c r="E875" s="273">
        <f t="shared" si="41"/>
      </c>
      <c r="F875" s="274">
        <v>2130335</v>
      </c>
      <c r="G875" s="51">
        <f t="shared" si="39"/>
        <v>698</v>
      </c>
      <c r="H875" s="274" t="s">
        <v>2212</v>
      </c>
    </row>
    <row r="876" spans="1:8" ht="14.25">
      <c r="A876" s="287" t="s">
        <v>2213</v>
      </c>
      <c r="B876" s="72">
        <f>VLOOKUP(F876,'[1]表二（旧）'!$F$5:$G$1311,2,FALSE)+VLOOKUP(2130332,'[1]表二（旧）'!$F$5:$G$1311,2,FALSE)</f>
        <v>476</v>
      </c>
      <c r="C876" s="72">
        <v>1765</v>
      </c>
      <c r="D876" s="72">
        <f t="shared" si="40"/>
        <v>1289</v>
      </c>
      <c r="E876" s="273">
        <f t="shared" si="41"/>
        <v>270.8</v>
      </c>
      <c r="F876" s="274">
        <v>2130399</v>
      </c>
      <c r="G876" s="51">
        <f t="shared" si="39"/>
        <v>1765</v>
      </c>
      <c r="H876" s="274" t="s">
        <v>2214</v>
      </c>
    </row>
    <row r="877" spans="1:8" ht="14.25">
      <c r="A877" s="287" t="s">
        <v>2215</v>
      </c>
      <c r="B877" s="72">
        <f>SUM(B878:B887)</f>
        <v>0</v>
      </c>
      <c r="C877" s="72">
        <f>SUM(C878:C887)</f>
        <v>0</v>
      </c>
      <c r="D877" s="72">
        <f t="shared" si="40"/>
        <v>0</v>
      </c>
      <c r="E877" s="273">
        <f t="shared" si="41"/>
      </c>
      <c r="F877" s="274">
        <v>21304</v>
      </c>
      <c r="G877" s="51">
        <f t="shared" si="39"/>
        <v>0</v>
      </c>
      <c r="H877" s="274" t="s">
        <v>2215</v>
      </c>
    </row>
    <row r="878" spans="1:8" ht="14.25">
      <c r="A878" s="287" t="s">
        <v>2140</v>
      </c>
      <c r="B878" s="72">
        <f>VLOOKUP(F878,'[1]表二（旧）'!$F$5:$G$1311,2,FALSE)</f>
        <v>0</v>
      </c>
      <c r="C878" s="72"/>
      <c r="D878" s="72">
        <f t="shared" si="40"/>
        <v>0</v>
      </c>
      <c r="E878" s="273">
        <f t="shared" si="41"/>
      </c>
      <c r="F878" s="274">
        <v>2130401</v>
      </c>
      <c r="G878" s="51">
        <f t="shared" si="39"/>
        <v>0</v>
      </c>
      <c r="H878" s="274" t="s">
        <v>2140</v>
      </c>
    </row>
    <row r="879" spans="1:8" ht="14.25">
      <c r="A879" s="287" t="s">
        <v>2096</v>
      </c>
      <c r="B879" s="72">
        <f>VLOOKUP(F879,'[1]表二（旧）'!$F$5:$G$1311,2,FALSE)</f>
        <v>0</v>
      </c>
      <c r="C879" s="72"/>
      <c r="D879" s="72">
        <f t="shared" si="40"/>
        <v>0</v>
      </c>
      <c r="E879" s="273">
        <f t="shared" si="41"/>
      </c>
      <c r="F879" s="274">
        <v>2130402</v>
      </c>
      <c r="G879" s="51">
        <f t="shared" si="39"/>
        <v>0</v>
      </c>
      <c r="H879" s="274" t="s">
        <v>2096</v>
      </c>
    </row>
    <row r="880" spans="1:8" ht="14.25">
      <c r="A880" s="287" t="s">
        <v>2098</v>
      </c>
      <c r="B880" s="72">
        <f>VLOOKUP(F880,'[1]表二（旧）'!$F$5:$G$1311,2,FALSE)</f>
        <v>0</v>
      </c>
      <c r="C880" s="72"/>
      <c r="D880" s="72">
        <f t="shared" si="40"/>
        <v>0</v>
      </c>
      <c r="E880" s="273">
        <f t="shared" si="41"/>
      </c>
      <c r="F880" s="274">
        <v>2130403</v>
      </c>
      <c r="G880" s="51">
        <f t="shared" si="39"/>
        <v>0</v>
      </c>
      <c r="H880" s="274" t="s">
        <v>2098</v>
      </c>
    </row>
    <row r="881" spans="1:8" ht="14.25">
      <c r="A881" s="287" t="s">
        <v>2216</v>
      </c>
      <c r="B881" s="72">
        <f>VLOOKUP(F881,'[1]表二（旧）'!$F$5:$G$1311,2,FALSE)</f>
        <v>0</v>
      </c>
      <c r="C881" s="72"/>
      <c r="D881" s="72">
        <f t="shared" si="40"/>
        <v>0</v>
      </c>
      <c r="E881" s="273">
        <f t="shared" si="41"/>
      </c>
      <c r="F881" s="274">
        <v>2130404</v>
      </c>
      <c r="G881" s="51">
        <f t="shared" si="39"/>
        <v>0</v>
      </c>
      <c r="H881" s="274" t="s">
        <v>2216</v>
      </c>
    </row>
    <row r="882" spans="1:8" ht="14.25">
      <c r="A882" s="287" t="s">
        <v>2217</v>
      </c>
      <c r="B882" s="72">
        <f>VLOOKUP(F882,'[1]表二（旧）'!$F$5:$G$1311,2,FALSE)</f>
        <v>0</v>
      </c>
      <c r="C882" s="72"/>
      <c r="D882" s="72">
        <f t="shared" si="40"/>
        <v>0</v>
      </c>
      <c r="E882" s="273">
        <f t="shared" si="41"/>
      </c>
      <c r="F882" s="274">
        <v>2130405</v>
      </c>
      <c r="G882" s="51">
        <f t="shared" si="39"/>
        <v>0</v>
      </c>
      <c r="H882" s="274" t="s">
        <v>2217</v>
      </c>
    </row>
    <row r="883" spans="1:8" ht="14.25">
      <c r="A883" s="287" t="s">
        <v>2218</v>
      </c>
      <c r="B883" s="72">
        <f>VLOOKUP(F883,'[1]表二（旧）'!$F$5:$G$1311,2,FALSE)</f>
        <v>0</v>
      </c>
      <c r="C883" s="72"/>
      <c r="D883" s="72">
        <f t="shared" si="40"/>
        <v>0</v>
      </c>
      <c r="E883" s="273">
        <f t="shared" si="41"/>
      </c>
      <c r="F883" s="274">
        <v>2130406</v>
      </c>
      <c r="G883" s="51">
        <f t="shared" si="39"/>
        <v>0</v>
      </c>
      <c r="H883" s="274" t="s">
        <v>2218</v>
      </c>
    </row>
    <row r="884" spans="1:8" ht="14.25">
      <c r="A884" s="287" t="s">
        <v>2219</v>
      </c>
      <c r="B884" s="72">
        <f>VLOOKUP(F884,'[1]表二（旧）'!$F$5:$G$1311,2,FALSE)</f>
        <v>0</v>
      </c>
      <c r="C884" s="72"/>
      <c r="D884" s="72">
        <f t="shared" si="40"/>
        <v>0</v>
      </c>
      <c r="E884" s="273">
        <f t="shared" si="41"/>
      </c>
      <c r="F884" s="274">
        <v>2130407</v>
      </c>
      <c r="G884" s="51">
        <f t="shared" si="39"/>
        <v>0</v>
      </c>
      <c r="H884" s="274" t="s">
        <v>2219</v>
      </c>
    </row>
    <row r="885" spans="1:8" ht="14.25">
      <c r="A885" s="287" t="s">
        <v>2220</v>
      </c>
      <c r="B885" s="72">
        <f>VLOOKUP(F885,'[1]表二（旧）'!$F$5:$G$1311,2,FALSE)</f>
        <v>0</v>
      </c>
      <c r="C885" s="72"/>
      <c r="D885" s="72">
        <f t="shared" si="40"/>
        <v>0</v>
      </c>
      <c r="E885" s="273">
        <f t="shared" si="41"/>
      </c>
      <c r="F885" s="274">
        <v>2130408</v>
      </c>
      <c r="G885" s="51">
        <f t="shared" si="39"/>
        <v>0</v>
      </c>
      <c r="H885" s="274" t="s">
        <v>2220</v>
      </c>
    </row>
    <row r="886" spans="1:8" ht="14.25">
      <c r="A886" s="287" t="s">
        <v>2221</v>
      </c>
      <c r="B886" s="72">
        <f>VLOOKUP(F886,'[1]表二（旧）'!$F$5:$G$1311,2,FALSE)</f>
        <v>0</v>
      </c>
      <c r="C886" s="72"/>
      <c r="D886" s="72">
        <f t="shared" si="40"/>
        <v>0</v>
      </c>
      <c r="E886" s="273">
        <f t="shared" si="41"/>
      </c>
      <c r="F886" s="274">
        <v>2130409</v>
      </c>
      <c r="G886" s="51">
        <f t="shared" si="39"/>
        <v>0</v>
      </c>
      <c r="H886" s="274" t="s">
        <v>2221</v>
      </c>
    </row>
    <row r="887" spans="1:8" ht="14.25">
      <c r="A887" s="287" t="s">
        <v>2222</v>
      </c>
      <c r="B887" s="72">
        <f>VLOOKUP(F887,'[1]表二（旧）'!$F$5:$G$1311,2,FALSE)</f>
        <v>0</v>
      </c>
      <c r="C887" s="72"/>
      <c r="D887" s="72">
        <f t="shared" si="40"/>
        <v>0</v>
      </c>
      <c r="E887" s="273">
        <f t="shared" si="41"/>
      </c>
      <c r="F887" s="274">
        <v>2130499</v>
      </c>
      <c r="G887" s="51">
        <f t="shared" si="39"/>
        <v>0</v>
      </c>
      <c r="H887" s="274" t="s">
        <v>2222</v>
      </c>
    </row>
    <row r="888" spans="1:8" ht="14.25">
      <c r="A888" s="287" t="s">
        <v>2223</v>
      </c>
      <c r="B888" s="72">
        <f>SUM(B889:B898)</f>
        <v>27702</v>
      </c>
      <c r="C888" s="72">
        <f>SUM(C889:C898)</f>
        <v>22089</v>
      </c>
      <c r="D888" s="72">
        <f t="shared" si="40"/>
        <v>-5613</v>
      </c>
      <c r="E888" s="273">
        <f t="shared" si="41"/>
        <v>-20.3</v>
      </c>
      <c r="F888" s="274">
        <v>21305</v>
      </c>
      <c r="G888" s="51">
        <f t="shared" si="39"/>
        <v>22089</v>
      </c>
      <c r="H888" s="274" t="s">
        <v>2223</v>
      </c>
    </row>
    <row r="889" spans="1:8" ht="14.25">
      <c r="A889" s="287" t="s">
        <v>2140</v>
      </c>
      <c r="B889" s="72">
        <f>VLOOKUP(F889,'[1]表二（旧）'!$F$5:$G$1311,2,FALSE)</f>
        <v>182</v>
      </c>
      <c r="C889" s="72">
        <v>30</v>
      </c>
      <c r="D889" s="72">
        <f t="shared" si="40"/>
        <v>-152</v>
      </c>
      <c r="E889" s="273">
        <f t="shared" si="41"/>
        <v>-83.5</v>
      </c>
      <c r="F889" s="274">
        <v>2130501</v>
      </c>
      <c r="G889" s="51">
        <f t="shared" si="39"/>
        <v>30</v>
      </c>
      <c r="H889" s="274" t="s">
        <v>2140</v>
      </c>
    </row>
    <row r="890" spans="1:8" ht="14.25">
      <c r="A890" s="287" t="s">
        <v>2096</v>
      </c>
      <c r="B890" s="72">
        <f>VLOOKUP(F890,'[1]表二（旧）'!$F$5:$G$1311,2,FALSE)</f>
        <v>382</v>
      </c>
      <c r="C890" s="72">
        <v>381</v>
      </c>
      <c r="D890" s="72">
        <f t="shared" si="40"/>
        <v>-1</v>
      </c>
      <c r="E890" s="273">
        <f t="shared" si="41"/>
        <v>-0.3</v>
      </c>
      <c r="F890" s="274">
        <v>2130502</v>
      </c>
      <c r="G890" s="51">
        <f t="shared" si="39"/>
        <v>381</v>
      </c>
      <c r="H890" s="274" t="s">
        <v>2096</v>
      </c>
    </row>
    <row r="891" spans="1:8" ht="14.25">
      <c r="A891" s="287" t="s">
        <v>2098</v>
      </c>
      <c r="B891" s="72">
        <f>VLOOKUP(F891,'[1]表二（旧）'!$F$5:$G$1311,2,FALSE)</f>
        <v>0</v>
      </c>
      <c r="C891" s="72"/>
      <c r="D891" s="72">
        <f t="shared" si="40"/>
        <v>0</v>
      </c>
      <c r="E891" s="273">
        <f t="shared" si="41"/>
      </c>
      <c r="F891" s="274">
        <v>2130503</v>
      </c>
      <c r="G891" s="51">
        <f t="shared" si="39"/>
        <v>0</v>
      </c>
      <c r="H891" s="274" t="s">
        <v>2098</v>
      </c>
    </row>
    <row r="892" spans="1:8" ht="14.25">
      <c r="A892" s="287" t="s">
        <v>2224</v>
      </c>
      <c r="B892" s="72">
        <f>VLOOKUP(F892,'[1]表二（旧）'!$F$5:$G$1311,2,FALSE)</f>
        <v>1459</v>
      </c>
      <c r="C892" s="72">
        <v>5604</v>
      </c>
      <c r="D892" s="72">
        <f t="shared" si="40"/>
        <v>4145</v>
      </c>
      <c r="E892" s="273">
        <f t="shared" si="41"/>
        <v>284.1</v>
      </c>
      <c r="F892" s="274">
        <v>2130504</v>
      </c>
      <c r="G892" s="51">
        <f t="shared" si="39"/>
        <v>5604</v>
      </c>
      <c r="H892" s="274" t="s">
        <v>2224</v>
      </c>
    </row>
    <row r="893" spans="1:8" ht="14.25">
      <c r="A893" s="287" t="s">
        <v>2225</v>
      </c>
      <c r="B893" s="72">
        <f>VLOOKUP(F893,'[1]表二（旧）'!$F$5:$G$1311,2,FALSE)</f>
        <v>18860</v>
      </c>
      <c r="C893" s="72">
        <v>15984</v>
      </c>
      <c r="D893" s="72">
        <f t="shared" si="40"/>
        <v>-2876</v>
      </c>
      <c r="E893" s="273">
        <f t="shared" si="41"/>
        <v>-15.2</v>
      </c>
      <c r="F893" s="274">
        <v>2130505</v>
      </c>
      <c r="G893" s="51">
        <f t="shared" si="39"/>
        <v>15984</v>
      </c>
      <c r="H893" s="274" t="s">
        <v>2225</v>
      </c>
    </row>
    <row r="894" spans="1:8" ht="14.25">
      <c r="A894" s="287" t="s">
        <v>2226</v>
      </c>
      <c r="B894" s="72">
        <f>VLOOKUP(F894,'[1]表二（旧）'!$F$5:$G$1311,2,FALSE)</f>
        <v>168</v>
      </c>
      <c r="C894" s="72">
        <v>90</v>
      </c>
      <c r="D894" s="72">
        <f t="shared" si="40"/>
        <v>-78</v>
      </c>
      <c r="E894" s="273">
        <f t="shared" si="41"/>
        <v>-46.4</v>
      </c>
      <c r="F894" s="274">
        <v>2130506</v>
      </c>
      <c r="G894" s="51">
        <f t="shared" si="39"/>
        <v>90</v>
      </c>
      <c r="H894" s="274" t="s">
        <v>2226</v>
      </c>
    </row>
    <row r="895" spans="1:8" ht="14.25">
      <c r="A895" s="287" t="s">
        <v>2227</v>
      </c>
      <c r="B895" s="72">
        <f>VLOOKUP(F895,'[1]表二（旧）'!$F$5:$G$1311,2,FALSE)</f>
        <v>0</v>
      </c>
      <c r="C895" s="72"/>
      <c r="D895" s="72">
        <f t="shared" si="40"/>
        <v>0</v>
      </c>
      <c r="E895" s="273">
        <f t="shared" si="41"/>
      </c>
      <c r="F895" s="274">
        <v>2130507</v>
      </c>
      <c r="G895" s="51">
        <f t="shared" si="39"/>
        <v>0</v>
      </c>
      <c r="H895" s="274" t="s">
        <v>2227</v>
      </c>
    </row>
    <row r="896" spans="1:8" ht="14.25">
      <c r="A896" s="287" t="s">
        <v>2228</v>
      </c>
      <c r="B896" s="72">
        <f>VLOOKUP(F896,'[1]表二（旧）'!$F$5:$G$1311,2,FALSE)</f>
        <v>0</v>
      </c>
      <c r="C896" s="72"/>
      <c r="D896" s="72">
        <f t="shared" si="40"/>
        <v>0</v>
      </c>
      <c r="E896" s="273">
        <f t="shared" si="41"/>
      </c>
      <c r="F896" s="274">
        <v>2130508</v>
      </c>
      <c r="G896" s="51">
        <f t="shared" si="39"/>
        <v>0</v>
      </c>
      <c r="H896" s="274" t="s">
        <v>2229</v>
      </c>
    </row>
    <row r="897" spans="1:8" ht="14.25">
      <c r="A897" s="287" t="s">
        <v>2230</v>
      </c>
      <c r="B897" s="72">
        <f>VLOOKUP(F897,'[1]表二（旧）'!$F$5:$G$1311,2,FALSE)</f>
        <v>0</v>
      </c>
      <c r="C897" s="72"/>
      <c r="D897" s="72">
        <f t="shared" si="40"/>
        <v>0</v>
      </c>
      <c r="E897" s="273">
        <f t="shared" si="41"/>
      </c>
      <c r="F897" s="274">
        <v>2130550</v>
      </c>
      <c r="G897" s="51">
        <f t="shared" si="39"/>
        <v>0</v>
      </c>
      <c r="H897" s="274" t="s">
        <v>2230</v>
      </c>
    </row>
    <row r="898" spans="1:8" ht="14.25">
      <c r="A898" s="287" t="s">
        <v>2231</v>
      </c>
      <c r="B898" s="72">
        <f>VLOOKUP(F898,'[1]表二（旧）'!$F$5:$G$1311,2,FALSE)</f>
        <v>6651</v>
      </c>
      <c r="C898" s="72"/>
      <c r="D898" s="72">
        <f t="shared" si="40"/>
        <v>-6651</v>
      </c>
      <c r="E898" s="273">
        <f t="shared" si="41"/>
        <v>-100</v>
      </c>
      <c r="F898" s="274">
        <v>2130599</v>
      </c>
      <c r="G898" s="51">
        <f t="shared" si="39"/>
        <v>0</v>
      </c>
      <c r="H898" s="274" t="s">
        <v>2231</v>
      </c>
    </row>
    <row r="899" spans="1:8" ht="14.25">
      <c r="A899" s="287" t="s">
        <v>2232</v>
      </c>
      <c r="B899" s="72">
        <f>SUM(B900:B904)</f>
        <v>202</v>
      </c>
      <c r="C899" s="72">
        <f>SUM(C900:C904)</f>
        <v>2420</v>
      </c>
      <c r="D899" s="72">
        <f t="shared" si="40"/>
        <v>2218</v>
      </c>
      <c r="E899" s="273">
        <f t="shared" si="41"/>
        <v>1098</v>
      </c>
      <c r="F899" s="274">
        <v>21306</v>
      </c>
      <c r="G899" s="51">
        <f t="shared" si="39"/>
        <v>2420</v>
      </c>
      <c r="H899" s="274" t="s">
        <v>2232</v>
      </c>
    </row>
    <row r="900" spans="1:8" ht="14.25">
      <c r="A900" s="287" t="s">
        <v>2233</v>
      </c>
      <c r="B900" s="72">
        <f>VLOOKUP(F900,'[1]表二（旧）'!$F$5:$G$1311,2,FALSE)</f>
        <v>172</v>
      </c>
      <c r="C900" s="72">
        <v>151</v>
      </c>
      <c r="D900" s="72">
        <f t="shared" si="40"/>
        <v>-21</v>
      </c>
      <c r="E900" s="273">
        <f t="shared" si="41"/>
        <v>-12.2</v>
      </c>
      <c r="F900" s="274">
        <v>2130601</v>
      </c>
      <c r="G900" s="51">
        <f aca="true" t="shared" si="42" ref="G900:G963">SUM(C900)</f>
        <v>151</v>
      </c>
      <c r="H900" s="274" t="s">
        <v>2233</v>
      </c>
    </row>
    <row r="901" spans="1:8" ht="14.25">
      <c r="A901" s="287" t="s">
        <v>2234</v>
      </c>
      <c r="B901" s="72">
        <f>VLOOKUP(F901,'[1]表二（旧）'!$F$5:$G$1311,2,FALSE)</f>
        <v>30</v>
      </c>
      <c r="C901" s="72">
        <v>2200</v>
      </c>
      <c r="D901" s="72">
        <f aca="true" t="shared" si="43" ref="D901:D964">C901-B901</f>
        <v>2170</v>
      </c>
      <c r="E901" s="273">
        <f aca="true" t="shared" si="44" ref="E901:E964">IF(B901=0,"",ROUND(D901/B901*100,1))</f>
        <v>7233.3</v>
      </c>
      <c r="F901" s="274">
        <v>2130602</v>
      </c>
      <c r="G901" s="51">
        <f t="shared" si="42"/>
        <v>2200</v>
      </c>
      <c r="H901" s="274" t="s">
        <v>2234</v>
      </c>
    </row>
    <row r="902" spans="1:8" ht="14.25">
      <c r="A902" s="287" t="s">
        <v>2235</v>
      </c>
      <c r="B902" s="72">
        <f>VLOOKUP(F902,'[1]表二（旧）'!$F$5:$G$1311,2,FALSE)</f>
        <v>0</v>
      </c>
      <c r="C902" s="72"/>
      <c r="D902" s="72">
        <f t="shared" si="43"/>
        <v>0</v>
      </c>
      <c r="E902" s="273">
        <f t="shared" si="44"/>
      </c>
      <c r="F902" s="274">
        <v>2130603</v>
      </c>
      <c r="G902" s="51">
        <f t="shared" si="42"/>
        <v>0</v>
      </c>
      <c r="H902" s="274" t="s">
        <v>2236</v>
      </c>
    </row>
    <row r="903" spans="1:8" ht="14.25">
      <c r="A903" s="287" t="s">
        <v>2237</v>
      </c>
      <c r="B903" s="72">
        <f>VLOOKUP(F903,'[1]表二（旧）'!$F$5:$G$1311,2,FALSE)</f>
        <v>0</v>
      </c>
      <c r="C903" s="72"/>
      <c r="D903" s="72">
        <f t="shared" si="43"/>
        <v>0</v>
      </c>
      <c r="E903" s="273">
        <f t="shared" si="44"/>
      </c>
      <c r="F903" s="274">
        <v>2130604</v>
      </c>
      <c r="G903" s="51">
        <f t="shared" si="42"/>
        <v>0</v>
      </c>
      <c r="H903" s="274" t="s">
        <v>2238</v>
      </c>
    </row>
    <row r="904" spans="1:8" ht="14.25">
      <c r="A904" s="287" t="s">
        <v>2239</v>
      </c>
      <c r="B904" s="72">
        <f>VLOOKUP(F904,'[1]表二（旧）'!$F$5:$G$1311,2,FALSE)</f>
        <v>0</v>
      </c>
      <c r="C904" s="72">
        <v>69</v>
      </c>
      <c r="D904" s="72">
        <f t="shared" si="43"/>
        <v>69</v>
      </c>
      <c r="E904" s="273">
        <f t="shared" si="44"/>
      </c>
      <c r="F904" s="274">
        <v>2130699</v>
      </c>
      <c r="G904" s="51">
        <f t="shared" si="42"/>
        <v>69</v>
      </c>
      <c r="H904" s="274" t="s">
        <v>2239</v>
      </c>
    </row>
    <row r="905" spans="1:8" ht="14.25">
      <c r="A905" s="287" t="s">
        <v>2240</v>
      </c>
      <c r="B905" s="72">
        <f>SUM(B906:B911)</f>
        <v>3905</v>
      </c>
      <c r="C905" s="72">
        <f>SUM(C906:C911)</f>
        <v>9370</v>
      </c>
      <c r="D905" s="72">
        <f t="shared" si="43"/>
        <v>5465</v>
      </c>
      <c r="E905" s="273">
        <f t="shared" si="44"/>
        <v>139.9</v>
      </c>
      <c r="F905" s="274">
        <v>21307</v>
      </c>
      <c r="G905" s="51">
        <f t="shared" si="42"/>
        <v>9370</v>
      </c>
      <c r="H905" s="274" t="s">
        <v>2240</v>
      </c>
    </row>
    <row r="906" spans="1:8" ht="14.25">
      <c r="A906" s="287" t="s">
        <v>2241</v>
      </c>
      <c r="B906" s="72">
        <f>VLOOKUP(F906,'[1]表二（旧）'!$F$5:$G$1311,2,FALSE)</f>
        <v>0</v>
      </c>
      <c r="C906" s="72"/>
      <c r="D906" s="72">
        <f t="shared" si="43"/>
        <v>0</v>
      </c>
      <c r="E906" s="273">
        <f t="shared" si="44"/>
      </c>
      <c r="F906" s="274">
        <v>2130701</v>
      </c>
      <c r="G906" s="51">
        <f t="shared" si="42"/>
        <v>0</v>
      </c>
      <c r="H906" s="274" t="s">
        <v>2241</v>
      </c>
    </row>
    <row r="907" spans="1:8" ht="14.25">
      <c r="A907" s="287" t="s">
        <v>2242</v>
      </c>
      <c r="B907" s="72">
        <f>VLOOKUP(F907,'[1]表二（旧）'!$F$5:$G$1311,2,FALSE)</f>
        <v>0</v>
      </c>
      <c r="C907" s="72"/>
      <c r="D907" s="72">
        <f t="shared" si="43"/>
        <v>0</v>
      </c>
      <c r="E907" s="273">
        <f t="shared" si="44"/>
      </c>
      <c r="F907" s="274">
        <v>2130704</v>
      </c>
      <c r="G907" s="51">
        <f t="shared" si="42"/>
        <v>0</v>
      </c>
      <c r="H907" s="274" t="s">
        <v>2242</v>
      </c>
    </row>
    <row r="908" spans="1:8" ht="14.25">
      <c r="A908" s="287" t="s">
        <v>2243</v>
      </c>
      <c r="B908" s="72">
        <f>VLOOKUP(F908,'[1]表二（旧）'!$F$5:$G$1311,2,FALSE)</f>
        <v>3485</v>
      </c>
      <c r="C908" s="72">
        <v>9370</v>
      </c>
      <c r="D908" s="72">
        <f t="shared" si="43"/>
        <v>5885</v>
      </c>
      <c r="E908" s="273">
        <f t="shared" si="44"/>
        <v>168.9</v>
      </c>
      <c r="F908" s="274">
        <v>2130705</v>
      </c>
      <c r="G908" s="51">
        <f t="shared" si="42"/>
        <v>9370</v>
      </c>
      <c r="H908" s="274" t="s">
        <v>2243</v>
      </c>
    </row>
    <row r="909" spans="1:8" ht="14.25">
      <c r="A909" s="287" t="s">
        <v>2244</v>
      </c>
      <c r="B909" s="72">
        <f>VLOOKUP(F909,'[1]表二（旧）'!$F$5:$G$1311,2,FALSE)</f>
        <v>420</v>
      </c>
      <c r="C909" s="72"/>
      <c r="D909" s="72">
        <f t="shared" si="43"/>
        <v>-420</v>
      </c>
      <c r="E909" s="273">
        <f t="shared" si="44"/>
        <v>-100</v>
      </c>
      <c r="F909" s="274">
        <v>2130706</v>
      </c>
      <c r="G909" s="51">
        <f t="shared" si="42"/>
        <v>0</v>
      </c>
      <c r="H909" s="274" t="s">
        <v>2244</v>
      </c>
    </row>
    <row r="910" spans="1:8" ht="14.25">
      <c r="A910" s="287" t="s">
        <v>2245</v>
      </c>
      <c r="B910" s="72">
        <f>VLOOKUP(F910,'[1]表二（旧）'!$F$5:$G$1311,2,FALSE)</f>
        <v>0</v>
      </c>
      <c r="C910" s="72"/>
      <c r="D910" s="72">
        <f t="shared" si="43"/>
        <v>0</v>
      </c>
      <c r="E910" s="273">
        <f t="shared" si="44"/>
      </c>
      <c r="F910" s="274">
        <v>2130707</v>
      </c>
      <c r="G910" s="51">
        <f t="shared" si="42"/>
        <v>0</v>
      </c>
      <c r="H910" s="274" t="s">
        <v>2245</v>
      </c>
    </row>
    <row r="911" spans="1:8" ht="14.25">
      <c r="A911" s="287" t="s">
        <v>2246</v>
      </c>
      <c r="B911" s="72">
        <f>VLOOKUP(F911,'[1]表二（旧）'!$F$5:$G$1311,2,FALSE)</f>
        <v>0</v>
      </c>
      <c r="C911" s="72"/>
      <c r="D911" s="72">
        <f t="shared" si="43"/>
        <v>0</v>
      </c>
      <c r="E911" s="273">
        <f t="shared" si="44"/>
      </c>
      <c r="F911" s="274">
        <v>2130799</v>
      </c>
      <c r="G911" s="51">
        <f t="shared" si="42"/>
        <v>0</v>
      </c>
      <c r="H911" s="274" t="s">
        <v>2246</v>
      </c>
    </row>
    <row r="912" spans="1:8" ht="14.25">
      <c r="A912" s="287" t="s">
        <v>2247</v>
      </c>
      <c r="B912" s="72">
        <f>SUM(B913:B918)</f>
        <v>5357</v>
      </c>
      <c r="C912" s="72">
        <f>SUM(C913:C918)</f>
        <v>9539</v>
      </c>
      <c r="D912" s="72">
        <f t="shared" si="43"/>
        <v>4182</v>
      </c>
      <c r="E912" s="273">
        <f t="shared" si="44"/>
        <v>78.1</v>
      </c>
      <c r="F912" s="274">
        <v>21308</v>
      </c>
      <c r="G912" s="51">
        <f t="shared" si="42"/>
        <v>9539</v>
      </c>
      <c r="H912" s="274" t="s">
        <v>2247</v>
      </c>
    </row>
    <row r="913" spans="1:8" ht="14.25">
      <c r="A913" s="287" t="s">
        <v>2248</v>
      </c>
      <c r="B913" s="72">
        <f>VLOOKUP(F913,'[1]表二（旧）'!$F$5:$G$1311,2,FALSE)</f>
        <v>0</v>
      </c>
      <c r="C913" s="72"/>
      <c r="D913" s="72">
        <f t="shared" si="43"/>
        <v>0</v>
      </c>
      <c r="E913" s="273">
        <f t="shared" si="44"/>
      </c>
      <c r="F913" s="274">
        <v>2130801</v>
      </c>
      <c r="G913" s="51">
        <f t="shared" si="42"/>
        <v>0</v>
      </c>
      <c r="H913" s="274" t="s">
        <v>2248</v>
      </c>
    </row>
    <row r="914" spans="1:8" ht="14.25">
      <c r="A914" s="287" t="s">
        <v>2249</v>
      </c>
      <c r="B914" s="72">
        <f>VLOOKUP(F914,'[1]表二（旧）'!$F$5:$G$1311,2,FALSE)</f>
        <v>0</v>
      </c>
      <c r="C914" s="72"/>
      <c r="D914" s="72">
        <f t="shared" si="43"/>
        <v>0</v>
      </c>
      <c r="E914" s="273">
        <f t="shared" si="44"/>
      </c>
      <c r="F914" s="274">
        <v>2130802</v>
      </c>
      <c r="G914" s="51">
        <f t="shared" si="42"/>
        <v>0</v>
      </c>
      <c r="H914" s="274" t="s">
        <v>2249</v>
      </c>
    </row>
    <row r="915" spans="1:8" ht="14.25">
      <c r="A915" s="287" t="s">
        <v>2250</v>
      </c>
      <c r="B915" s="72">
        <f>VLOOKUP(F915,'[1]表二（旧）'!$F$5:$G$1311,2,FALSE)</f>
        <v>5006</v>
      </c>
      <c r="C915" s="72">
        <v>5488</v>
      </c>
      <c r="D915" s="72">
        <f t="shared" si="43"/>
        <v>482</v>
      </c>
      <c r="E915" s="273">
        <f t="shared" si="44"/>
        <v>9.6</v>
      </c>
      <c r="F915" s="274">
        <v>2130803</v>
      </c>
      <c r="G915" s="51">
        <f t="shared" si="42"/>
        <v>5488</v>
      </c>
      <c r="H915" s="274" t="s">
        <v>2250</v>
      </c>
    </row>
    <row r="916" spans="1:8" ht="14.25">
      <c r="A916" s="287" t="s">
        <v>2251</v>
      </c>
      <c r="B916" s="72">
        <f>VLOOKUP(F916,'[1]表二（旧）'!$F$5:$G$1311,2,FALSE)</f>
        <v>351</v>
      </c>
      <c r="C916" s="72"/>
      <c r="D916" s="72">
        <f t="shared" si="43"/>
        <v>-351</v>
      </c>
      <c r="E916" s="273">
        <f t="shared" si="44"/>
        <v>-100</v>
      </c>
      <c r="F916" s="274">
        <v>2130804</v>
      </c>
      <c r="G916" s="51">
        <f t="shared" si="42"/>
        <v>0</v>
      </c>
      <c r="H916" s="274" t="s">
        <v>2251</v>
      </c>
    </row>
    <row r="917" spans="1:8" ht="14.25">
      <c r="A917" s="287" t="s">
        <v>2252</v>
      </c>
      <c r="B917" s="72">
        <f>VLOOKUP(F917,'[1]表二（旧）'!$F$5:$G$1311,2,FALSE)</f>
        <v>0</v>
      </c>
      <c r="C917" s="72"/>
      <c r="D917" s="72">
        <f t="shared" si="43"/>
        <v>0</v>
      </c>
      <c r="E917" s="273">
        <f t="shared" si="44"/>
      </c>
      <c r="F917" s="274">
        <v>2130805</v>
      </c>
      <c r="G917" s="51">
        <f t="shared" si="42"/>
        <v>0</v>
      </c>
      <c r="H917" s="274" t="s">
        <v>2252</v>
      </c>
    </row>
    <row r="918" spans="1:8" ht="14.25">
      <c r="A918" s="287" t="s">
        <v>2253</v>
      </c>
      <c r="B918" s="72">
        <f>VLOOKUP(F918,'[1]表二（旧）'!$F$5:$G$1311,2,FALSE)</f>
        <v>0</v>
      </c>
      <c r="C918" s="72">
        <v>4051</v>
      </c>
      <c r="D918" s="72">
        <f t="shared" si="43"/>
        <v>4051</v>
      </c>
      <c r="E918" s="273">
        <f t="shared" si="44"/>
      </c>
      <c r="F918" s="274">
        <v>2130899</v>
      </c>
      <c r="G918" s="51">
        <f t="shared" si="42"/>
        <v>4051</v>
      </c>
      <c r="H918" s="274" t="s">
        <v>2253</v>
      </c>
    </row>
    <row r="919" spans="1:8" ht="14.25">
      <c r="A919" s="287" t="s">
        <v>2254</v>
      </c>
      <c r="B919" s="72">
        <f>SUM(B920:B921)</f>
        <v>0</v>
      </c>
      <c r="C919" s="72">
        <f>SUM(C920:C921)</f>
        <v>0</v>
      </c>
      <c r="D919" s="72">
        <f t="shared" si="43"/>
        <v>0</v>
      </c>
      <c r="E919" s="273">
        <f t="shared" si="44"/>
      </c>
      <c r="F919" s="274">
        <v>21309</v>
      </c>
      <c r="G919" s="51">
        <f t="shared" si="42"/>
        <v>0</v>
      </c>
      <c r="H919" s="274" t="s">
        <v>2254</v>
      </c>
    </row>
    <row r="920" spans="1:8" ht="14.25">
      <c r="A920" s="287" t="s">
        <v>2255</v>
      </c>
      <c r="B920" s="72">
        <f>VLOOKUP(F920,'[1]表二（旧）'!$F$5:$G$1311,2,FALSE)</f>
        <v>0</v>
      </c>
      <c r="C920" s="72"/>
      <c r="D920" s="72">
        <f t="shared" si="43"/>
        <v>0</v>
      </c>
      <c r="E920" s="273">
        <f t="shared" si="44"/>
      </c>
      <c r="F920" s="274">
        <v>2130901</v>
      </c>
      <c r="G920" s="51">
        <f t="shared" si="42"/>
        <v>0</v>
      </c>
      <c r="H920" s="274" t="s">
        <v>2255</v>
      </c>
    </row>
    <row r="921" spans="1:8" ht="14.25">
      <c r="A921" s="287" t="s">
        <v>2256</v>
      </c>
      <c r="B921" s="72">
        <f>VLOOKUP(F921,'[1]表二（旧）'!$F$5:$G$1311,2,FALSE)</f>
        <v>0</v>
      </c>
      <c r="C921" s="72"/>
      <c r="D921" s="72">
        <f t="shared" si="43"/>
        <v>0</v>
      </c>
      <c r="E921" s="273">
        <f t="shared" si="44"/>
      </c>
      <c r="F921" s="274">
        <v>2130999</v>
      </c>
      <c r="G921" s="51">
        <f t="shared" si="42"/>
        <v>0</v>
      </c>
      <c r="H921" s="274" t="s">
        <v>2256</v>
      </c>
    </row>
    <row r="922" spans="1:8" ht="14.25">
      <c r="A922" s="287" t="s">
        <v>2257</v>
      </c>
      <c r="B922" s="72">
        <f>SUM(B923:B924)</f>
        <v>0</v>
      </c>
      <c r="C922" s="72">
        <f>SUM(C923:C924)</f>
        <v>0</v>
      </c>
      <c r="D922" s="72">
        <f t="shared" si="43"/>
        <v>0</v>
      </c>
      <c r="E922" s="273">
        <f t="shared" si="44"/>
      </c>
      <c r="F922" s="274">
        <v>21399</v>
      </c>
      <c r="G922" s="51">
        <f t="shared" si="42"/>
        <v>0</v>
      </c>
      <c r="H922" s="274" t="s">
        <v>2258</v>
      </c>
    </row>
    <row r="923" spans="1:8" ht="14.25">
      <c r="A923" s="287" t="s">
        <v>2259</v>
      </c>
      <c r="B923" s="72">
        <f>VLOOKUP(F923,'[1]表二（旧）'!$F$5:$G$1311,2,FALSE)</f>
        <v>0</v>
      </c>
      <c r="C923" s="72"/>
      <c r="D923" s="72">
        <f t="shared" si="43"/>
        <v>0</v>
      </c>
      <c r="E923" s="273">
        <f t="shared" si="44"/>
      </c>
      <c r="F923" s="274">
        <v>2139901</v>
      </c>
      <c r="G923" s="51">
        <f t="shared" si="42"/>
        <v>0</v>
      </c>
      <c r="H923" s="274" t="s">
        <v>2259</v>
      </c>
    </row>
    <row r="924" spans="1:8" ht="14.25">
      <c r="A924" s="287" t="s">
        <v>2260</v>
      </c>
      <c r="B924" s="72">
        <f>VLOOKUP(F924,'[1]表二（旧）'!$F$5:$G$1311,2,FALSE)</f>
        <v>0</v>
      </c>
      <c r="C924" s="72"/>
      <c r="D924" s="72">
        <f t="shared" si="43"/>
        <v>0</v>
      </c>
      <c r="E924" s="273">
        <f t="shared" si="44"/>
      </c>
      <c r="F924" s="274">
        <v>2139999</v>
      </c>
      <c r="G924" s="51">
        <f t="shared" si="42"/>
        <v>0</v>
      </c>
      <c r="H924" s="274" t="s">
        <v>2261</v>
      </c>
    </row>
    <row r="925" spans="1:8" ht="14.25">
      <c r="A925" s="287" t="s">
        <v>456</v>
      </c>
      <c r="B925" s="72">
        <f>SUM(B926,B949,B959,B969,B974,B981,B986,)</f>
        <v>7576</v>
      </c>
      <c r="C925" s="72">
        <f>SUM(C926,C949,C959,C969,C974,C981,C986,)</f>
        <v>14923</v>
      </c>
      <c r="D925" s="72">
        <f t="shared" si="43"/>
        <v>7347</v>
      </c>
      <c r="E925" s="273">
        <f t="shared" si="44"/>
        <v>97</v>
      </c>
      <c r="F925" s="274">
        <v>214</v>
      </c>
      <c r="G925" s="51">
        <f t="shared" si="42"/>
        <v>14923</v>
      </c>
      <c r="H925" s="274" t="s">
        <v>2262</v>
      </c>
    </row>
    <row r="926" spans="1:8" ht="14.25">
      <c r="A926" s="287" t="s">
        <v>2263</v>
      </c>
      <c r="B926" s="72">
        <f>SUM(B927:B948)</f>
        <v>5517</v>
      </c>
      <c r="C926" s="72">
        <f>SUM(C927:C948)</f>
        <v>14262</v>
      </c>
      <c r="D926" s="72">
        <f t="shared" si="43"/>
        <v>8745</v>
      </c>
      <c r="E926" s="273">
        <f t="shared" si="44"/>
        <v>158.5</v>
      </c>
      <c r="F926" s="274">
        <v>21401</v>
      </c>
      <c r="G926" s="51">
        <f t="shared" si="42"/>
        <v>14262</v>
      </c>
      <c r="H926" s="274" t="s">
        <v>2263</v>
      </c>
    </row>
    <row r="927" spans="1:8" ht="14.25">
      <c r="A927" s="287" t="s">
        <v>2140</v>
      </c>
      <c r="B927" s="72">
        <f>VLOOKUP(F927,'[1]表二（旧）'!$F$5:$G$1311,2,FALSE)</f>
        <v>931</v>
      </c>
      <c r="C927" s="72">
        <v>975</v>
      </c>
      <c r="D927" s="72">
        <f t="shared" si="43"/>
        <v>44</v>
      </c>
      <c r="E927" s="273">
        <f t="shared" si="44"/>
        <v>4.7</v>
      </c>
      <c r="F927" s="274">
        <v>2140101</v>
      </c>
      <c r="G927" s="51">
        <f t="shared" si="42"/>
        <v>975</v>
      </c>
      <c r="H927" s="274" t="s">
        <v>2140</v>
      </c>
    </row>
    <row r="928" spans="1:8" ht="14.25">
      <c r="A928" s="287" t="s">
        <v>2096</v>
      </c>
      <c r="B928" s="72">
        <f>VLOOKUP(F928,'[1]表二（旧）'!$F$5:$G$1311,2,FALSE)</f>
        <v>122</v>
      </c>
      <c r="C928" s="72">
        <v>23</v>
      </c>
      <c r="D928" s="72">
        <f t="shared" si="43"/>
        <v>-99</v>
      </c>
      <c r="E928" s="273">
        <f t="shared" si="44"/>
        <v>-81.1</v>
      </c>
      <c r="F928" s="274">
        <v>2140102</v>
      </c>
      <c r="G928" s="51">
        <f t="shared" si="42"/>
        <v>23</v>
      </c>
      <c r="H928" s="274" t="s">
        <v>2096</v>
      </c>
    </row>
    <row r="929" spans="1:8" ht="14.25">
      <c r="A929" s="287" t="s">
        <v>2098</v>
      </c>
      <c r="B929" s="72">
        <f>VLOOKUP(F929,'[1]表二（旧）'!$F$5:$G$1311,2,FALSE)</f>
        <v>0</v>
      </c>
      <c r="C929" s="72"/>
      <c r="D929" s="72">
        <f t="shared" si="43"/>
        <v>0</v>
      </c>
      <c r="E929" s="273">
        <f t="shared" si="44"/>
      </c>
      <c r="F929" s="274">
        <v>2140103</v>
      </c>
      <c r="G929" s="51">
        <f t="shared" si="42"/>
        <v>0</v>
      </c>
      <c r="H929" s="274" t="s">
        <v>2098</v>
      </c>
    </row>
    <row r="930" spans="1:8" ht="14.25">
      <c r="A930" s="287" t="s">
        <v>2264</v>
      </c>
      <c r="B930" s="72">
        <f>VLOOKUP(F930,'[1]表二（旧）'!$F$5:$G$1311,2,FALSE)</f>
        <v>1077</v>
      </c>
      <c r="C930" s="72">
        <v>7234</v>
      </c>
      <c r="D930" s="72">
        <f t="shared" si="43"/>
        <v>6157</v>
      </c>
      <c r="E930" s="273">
        <f t="shared" si="44"/>
        <v>571.7</v>
      </c>
      <c r="F930" s="274">
        <v>2140104</v>
      </c>
      <c r="G930" s="51">
        <f t="shared" si="42"/>
        <v>7234</v>
      </c>
      <c r="H930" s="274" t="s">
        <v>2264</v>
      </c>
    </row>
    <row r="931" spans="1:8" ht="14.25">
      <c r="A931" s="287" t="s">
        <v>2265</v>
      </c>
      <c r="B931" s="72">
        <f>VLOOKUP(F931,'[1]表二（旧）'!$F$5:$G$1311,2,FALSE)</f>
        <v>1389</v>
      </c>
      <c r="C931" s="72">
        <v>3259</v>
      </c>
      <c r="D931" s="72">
        <f t="shared" si="43"/>
        <v>1870</v>
      </c>
      <c r="E931" s="273">
        <f t="shared" si="44"/>
        <v>134.6</v>
      </c>
      <c r="F931" s="274">
        <v>2140106</v>
      </c>
      <c r="G931" s="51">
        <f t="shared" si="42"/>
        <v>3259</v>
      </c>
      <c r="H931" s="274" t="s">
        <v>2265</v>
      </c>
    </row>
    <row r="932" spans="1:8" ht="14.25">
      <c r="A932" s="287" t="s">
        <v>2266</v>
      </c>
      <c r="B932" s="72">
        <f>VLOOKUP(F932,'[1]表二（旧）'!$F$5:$G$1311,2,FALSE)</f>
        <v>0</v>
      </c>
      <c r="C932" s="72"/>
      <c r="D932" s="72">
        <f t="shared" si="43"/>
        <v>0</v>
      </c>
      <c r="E932" s="273">
        <f t="shared" si="44"/>
      </c>
      <c r="F932" s="274">
        <v>2140109</v>
      </c>
      <c r="G932" s="51">
        <f t="shared" si="42"/>
        <v>0</v>
      </c>
      <c r="H932" s="274" t="s">
        <v>2266</v>
      </c>
    </row>
    <row r="933" spans="1:8" ht="14.25">
      <c r="A933" s="287" t="s">
        <v>2267</v>
      </c>
      <c r="B933" s="72">
        <f>VLOOKUP(F933,'[1]表二（旧）'!$F$5:$G$1311,2,FALSE)</f>
        <v>769</v>
      </c>
      <c r="C933" s="72">
        <v>799</v>
      </c>
      <c r="D933" s="72">
        <f t="shared" si="43"/>
        <v>30</v>
      </c>
      <c r="E933" s="273">
        <f t="shared" si="44"/>
        <v>3.9</v>
      </c>
      <c r="F933" s="274">
        <v>2140110</v>
      </c>
      <c r="G933" s="51">
        <f t="shared" si="42"/>
        <v>799</v>
      </c>
      <c r="H933" s="274" t="s">
        <v>2267</v>
      </c>
    </row>
    <row r="934" spans="1:8" ht="14.25">
      <c r="A934" s="287" t="s">
        <v>2268</v>
      </c>
      <c r="B934" s="72">
        <f>VLOOKUP(F934,'[1]表二（旧）'!$F$5:$G$1311,2,FALSE)</f>
        <v>0</v>
      </c>
      <c r="C934" s="72"/>
      <c r="D934" s="72">
        <f t="shared" si="43"/>
        <v>0</v>
      </c>
      <c r="E934" s="273">
        <f t="shared" si="44"/>
      </c>
      <c r="F934" s="274">
        <v>2140111</v>
      </c>
      <c r="G934" s="51">
        <f t="shared" si="42"/>
        <v>0</v>
      </c>
      <c r="H934" s="274" t="s">
        <v>2268</v>
      </c>
    </row>
    <row r="935" spans="1:8" ht="14.25">
      <c r="A935" s="287" t="s">
        <v>2269</v>
      </c>
      <c r="B935" s="72">
        <f>VLOOKUP(F935,'[1]表二（旧）'!$F$5:$G$1311,2,FALSE)</f>
        <v>1199</v>
      </c>
      <c r="C935" s="72">
        <v>1958</v>
      </c>
      <c r="D935" s="72">
        <f t="shared" si="43"/>
        <v>759</v>
      </c>
      <c r="E935" s="273">
        <f t="shared" si="44"/>
        <v>63.3</v>
      </c>
      <c r="F935" s="274">
        <v>2140112</v>
      </c>
      <c r="G935" s="51">
        <f t="shared" si="42"/>
        <v>1958</v>
      </c>
      <c r="H935" s="274" t="s">
        <v>2269</v>
      </c>
    </row>
    <row r="936" spans="1:8" ht="14.25">
      <c r="A936" s="287" t="s">
        <v>2270</v>
      </c>
      <c r="B936" s="72">
        <f>VLOOKUP(F936,'[1]表二（旧）'!$F$5:$G$1311,2,FALSE)</f>
        <v>0</v>
      </c>
      <c r="C936" s="72"/>
      <c r="D936" s="72">
        <f t="shared" si="43"/>
        <v>0</v>
      </c>
      <c r="E936" s="273">
        <f t="shared" si="44"/>
      </c>
      <c r="F936" s="274">
        <v>2140114</v>
      </c>
      <c r="G936" s="51">
        <f t="shared" si="42"/>
        <v>0</v>
      </c>
      <c r="H936" s="274" t="s">
        <v>2270</v>
      </c>
    </row>
    <row r="937" spans="1:8" ht="14.25">
      <c r="A937" s="287" t="s">
        <v>2271</v>
      </c>
      <c r="B937" s="72">
        <f>VLOOKUP(F937,'[1]表二（旧）'!$F$5:$G$1311,2,FALSE)</f>
        <v>0</v>
      </c>
      <c r="C937" s="72"/>
      <c r="D937" s="72">
        <f t="shared" si="43"/>
        <v>0</v>
      </c>
      <c r="E937" s="273">
        <f t="shared" si="44"/>
      </c>
      <c r="F937" s="274">
        <v>2140122</v>
      </c>
      <c r="G937" s="51">
        <f t="shared" si="42"/>
        <v>0</v>
      </c>
      <c r="H937" s="274" t="s">
        <v>2271</v>
      </c>
    </row>
    <row r="938" spans="1:8" ht="14.25">
      <c r="A938" s="287" t="s">
        <v>2272</v>
      </c>
      <c r="B938" s="72">
        <f>VLOOKUP(F938,'[1]表二（旧）'!$F$5:$G$1311,2,FALSE)</f>
        <v>0</v>
      </c>
      <c r="C938" s="72"/>
      <c r="D938" s="72">
        <f t="shared" si="43"/>
        <v>0</v>
      </c>
      <c r="E938" s="273">
        <f t="shared" si="44"/>
      </c>
      <c r="F938" s="274">
        <v>2140123</v>
      </c>
      <c r="G938" s="51">
        <f t="shared" si="42"/>
        <v>0</v>
      </c>
      <c r="H938" s="274" t="s">
        <v>2272</v>
      </c>
    </row>
    <row r="939" spans="1:8" ht="14.25">
      <c r="A939" s="287" t="s">
        <v>2273</v>
      </c>
      <c r="B939" s="72">
        <f>VLOOKUP(F939,'[1]表二（旧）'!$F$5:$G$1311,2,FALSE)</f>
        <v>0</v>
      </c>
      <c r="C939" s="72"/>
      <c r="D939" s="72">
        <f t="shared" si="43"/>
        <v>0</v>
      </c>
      <c r="E939" s="273">
        <f t="shared" si="44"/>
      </c>
      <c r="F939" s="274">
        <v>2140127</v>
      </c>
      <c r="G939" s="51">
        <f t="shared" si="42"/>
        <v>0</v>
      </c>
      <c r="H939" s="274" t="s">
        <v>2273</v>
      </c>
    </row>
    <row r="940" spans="1:8" ht="14.25">
      <c r="A940" s="287" t="s">
        <v>2274</v>
      </c>
      <c r="B940" s="72">
        <f>VLOOKUP(F940,'[1]表二（旧）'!$F$5:$G$1311,2,FALSE)</f>
        <v>0</v>
      </c>
      <c r="C940" s="72"/>
      <c r="D940" s="72">
        <f t="shared" si="43"/>
        <v>0</v>
      </c>
      <c r="E940" s="273">
        <f t="shared" si="44"/>
      </c>
      <c r="F940" s="274">
        <v>2140128</v>
      </c>
      <c r="G940" s="51">
        <f t="shared" si="42"/>
        <v>0</v>
      </c>
      <c r="H940" s="274" t="s">
        <v>2274</v>
      </c>
    </row>
    <row r="941" spans="1:8" ht="14.25">
      <c r="A941" s="287" t="s">
        <v>2275</v>
      </c>
      <c r="B941" s="72">
        <f>VLOOKUP(F941,'[1]表二（旧）'!$F$5:$G$1311,2,FALSE)</f>
        <v>0</v>
      </c>
      <c r="C941" s="72"/>
      <c r="D941" s="72">
        <f t="shared" si="43"/>
        <v>0</v>
      </c>
      <c r="E941" s="273">
        <f t="shared" si="44"/>
      </c>
      <c r="F941" s="274">
        <v>2140129</v>
      </c>
      <c r="G941" s="51">
        <f t="shared" si="42"/>
        <v>0</v>
      </c>
      <c r="H941" s="274" t="s">
        <v>2275</v>
      </c>
    </row>
    <row r="942" spans="1:8" ht="14.25">
      <c r="A942" s="287" t="s">
        <v>2276</v>
      </c>
      <c r="B942" s="72">
        <f>VLOOKUP(F942,'[1]表二（旧）'!$F$5:$G$1311,2,FALSE)</f>
        <v>0</v>
      </c>
      <c r="C942" s="72"/>
      <c r="D942" s="72">
        <f t="shared" si="43"/>
        <v>0</v>
      </c>
      <c r="E942" s="273">
        <f t="shared" si="44"/>
      </c>
      <c r="F942" s="274">
        <v>2140130</v>
      </c>
      <c r="G942" s="51">
        <f t="shared" si="42"/>
        <v>0</v>
      </c>
      <c r="H942" s="274" t="s">
        <v>2276</v>
      </c>
    </row>
    <row r="943" spans="1:8" ht="14.25">
      <c r="A943" s="287" t="s">
        <v>2277</v>
      </c>
      <c r="B943" s="72">
        <f>VLOOKUP(F943,'[1]表二（旧）'!$F$5:$G$1311,2,FALSE)</f>
        <v>30</v>
      </c>
      <c r="C943" s="72">
        <v>14</v>
      </c>
      <c r="D943" s="72">
        <f t="shared" si="43"/>
        <v>-16</v>
      </c>
      <c r="E943" s="273">
        <f t="shared" si="44"/>
        <v>-53.3</v>
      </c>
      <c r="F943" s="274">
        <v>2140131</v>
      </c>
      <c r="G943" s="51">
        <f t="shared" si="42"/>
        <v>14</v>
      </c>
      <c r="H943" s="274" t="s">
        <v>2277</v>
      </c>
    </row>
    <row r="944" spans="1:8" ht="14.25">
      <c r="A944" s="287" t="s">
        <v>2278</v>
      </c>
      <c r="B944" s="72">
        <f>VLOOKUP(F944,'[1]表二（旧）'!$F$5:$G$1311,2,FALSE)</f>
        <v>0</v>
      </c>
      <c r="C944" s="72"/>
      <c r="D944" s="72">
        <f t="shared" si="43"/>
        <v>0</v>
      </c>
      <c r="E944" s="273">
        <f t="shared" si="44"/>
      </c>
      <c r="F944" s="274">
        <v>2140133</v>
      </c>
      <c r="G944" s="51">
        <f t="shared" si="42"/>
        <v>0</v>
      </c>
      <c r="H944" s="274" t="s">
        <v>2278</v>
      </c>
    </row>
    <row r="945" spans="1:8" ht="14.25">
      <c r="A945" s="287" t="s">
        <v>2279</v>
      </c>
      <c r="B945" s="72">
        <f>VLOOKUP(F945,'[1]表二（旧）'!$F$5:$G$1311,2,FALSE)</f>
        <v>0</v>
      </c>
      <c r="C945" s="72"/>
      <c r="D945" s="72">
        <f t="shared" si="43"/>
        <v>0</v>
      </c>
      <c r="E945" s="273">
        <f t="shared" si="44"/>
      </c>
      <c r="F945" s="274">
        <v>2140136</v>
      </c>
      <c r="G945" s="51">
        <f t="shared" si="42"/>
        <v>0</v>
      </c>
      <c r="H945" s="274" t="s">
        <v>2279</v>
      </c>
    </row>
    <row r="946" spans="1:8" ht="14.25">
      <c r="A946" s="287" t="s">
        <v>2280</v>
      </c>
      <c r="B946" s="72">
        <f>VLOOKUP(F946,'[1]表二（旧）'!$F$5:$G$1311,2,FALSE)</f>
        <v>0</v>
      </c>
      <c r="C946" s="72"/>
      <c r="D946" s="72">
        <f t="shared" si="43"/>
        <v>0</v>
      </c>
      <c r="E946" s="273">
        <f t="shared" si="44"/>
      </c>
      <c r="F946" s="274">
        <v>2140138</v>
      </c>
      <c r="G946" s="51">
        <f t="shared" si="42"/>
        <v>0</v>
      </c>
      <c r="H946" s="274" t="s">
        <v>2280</v>
      </c>
    </row>
    <row r="947" spans="1:8" ht="14.25">
      <c r="A947" s="287" t="s">
        <v>2281</v>
      </c>
      <c r="B947" s="72">
        <f>VLOOKUP(F947,'[1]表二（旧）'!$F$5:$G$1311,2,FALSE)</f>
        <v>0</v>
      </c>
      <c r="C947" s="72"/>
      <c r="D947" s="72">
        <f t="shared" si="43"/>
        <v>0</v>
      </c>
      <c r="E947" s="273">
        <f t="shared" si="44"/>
      </c>
      <c r="F947" s="274">
        <v>2140139</v>
      </c>
      <c r="G947" s="51">
        <f t="shared" si="42"/>
        <v>0</v>
      </c>
      <c r="H947" s="274" t="s">
        <v>2281</v>
      </c>
    </row>
    <row r="948" spans="1:8" ht="14.25">
      <c r="A948" s="287" t="s">
        <v>2282</v>
      </c>
      <c r="B948" s="72">
        <f>VLOOKUP(F948,'[1]表二（旧）'!$F$5:$G$1311,2,FALSE)</f>
        <v>0</v>
      </c>
      <c r="C948" s="72"/>
      <c r="D948" s="72">
        <f t="shared" si="43"/>
        <v>0</v>
      </c>
      <c r="E948" s="273">
        <f t="shared" si="44"/>
      </c>
      <c r="F948" s="274">
        <v>2140199</v>
      </c>
      <c r="G948" s="51">
        <f t="shared" si="42"/>
        <v>0</v>
      </c>
      <c r="H948" s="274" t="s">
        <v>2282</v>
      </c>
    </row>
    <row r="949" spans="1:8" ht="14.25">
      <c r="A949" s="287" t="s">
        <v>2283</v>
      </c>
      <c r="B949" s="72">
        <f>SUM(B950:B958)</f>
        <v>0</v>
      </c>
      <c r="C949" s="72">
        <f>SUM(C950:C958)</f>
        <v>0</v>
      </c>
      <c r="D949" s="72">
        <f t="shared" si="43"/>
        <v>0</v>
      </c>
      <c r="E949" s="273">
        <f t="shared" si="44"/>
      </c>
      <c r="F949" s="274">
        <v>21402</v>
      </c>
      <c r="G949" s="51">
        <f t="shared" si="42"/>
        <v>0</v>
      </c>
      <c r="H949" s="274" t="s">
        <v>2283</v>
      </c>
    </row>
    <row r="950" spans="1:8" ht="14.25">
      <c r="A950" s="287" t="s">
        <v>2140</v>
      </c>
      <c r="B950" s="72">
        <f>VLOOKUP(F950,'[1]表二（旧）'!$F$5:$G$1311,2,FALSE)</f>
        <v>0</v>
      </c>
      <c r="C950" s="72"/>
      <c r="D950" s="72">
        <f t="shared" si="43"/>
        <v>0</v>
      </c>
      <c r="E950" s="273">
        <f t="shared" si="44"/>
      </c>
      <c r="F950" s="274">
        <v>2140201</v>
      </c>
      <c r="G950" s="51">
        <f t="shared" si="42"/>
        <v>0</v>
      </c>
      <c r="H950" s="274" t="s">
        <v>2140</v>
      </c>
    </row>
    <row r="951" spans="1:8" ht="14.25">
      <c r="A951" s="287" t="s">
        <v>2096</v>
      </c>
      <c r="B951" s="72">
        <f>VLOOKUP(F951,'[1]表二（旧）'!$F$5:$G$1311,2,FALSE)</f>
        <v>0</v>
      </c>
      <c r="C951" s="72"/>
      <c r="D951" s="72">
        <f t="shared" si="43"/>
        <v>0</v>
      </c>
      <c r="E951" s="273">
        <f t="shared" si="44"/>
      </c>
      <c r="F951" s="274">
        <v>2140202</v>
      </c>
      <c r="G951" s="51">
        <f t="shared" si="42"/>
        <v>0</v>
      </c>
      <c r="H951" s="274" t="s">
        <v>2096</v>
      </c>
    </row>
    <row r="952" spans="1:8" ht="14.25">
      <c r="A952" s="287" t="s">
        <v>2098</v>
      </c>
      <c r="B952" s="72">
        <f>VLOOKUP(F952,'[1]表二（旧）'!$F$5:$G$1311,2,FALSE)</f>
        <v>0</v>
      </c>
      <c r="C952" s="72"/>
      <c r="D952" s="72">
        <f t="shared" si="43"/>
        <v>0</v>
      </c>
      <c r="E952" s="273">
        <f t="shared" si="44"/>
      </c>
      <c r="F952" s="274">
        <v>2140203</v>
      </c>
      <c r="G952" s="51">
        <f t="shared" si="42"/>
        <v>0</v>
      </c>
      <c r="H952" s="274" t="s">
        <v>2098</v>
      </c>
    </row>
    <row r="953" spans="1:8" ht="14.25">
      <c r="A953" s="287" t="s">
        <v>2284</v>
      </c>
      <c r="B953" s="72">
        <f>VLOOKUP(F953,'[1]表二（旧）'!$F$5:$G$1311,2,FALSE)</f>
        <v>0</v>
      </c>
      <c r="C953" s="72"/>
      <c r="D953" s="72">
        <f t="shared" si="43"/>
        <v>0</v>
      </c>
      <c r="E953" s="273">
        <f t="shared" si="44"/>
      </c>
      <c r="F953" s="274">
        <v>2140204</v>
      </c>
      <c r="G953" s="51">
        <f t="shared" si="42"/>
        <v>0</v>
      </c>
      <c r="H953" s="274" t="s">
        <v>2284</v>
      </c>
    </row>
    <row r="954" spans="1:8" ht="14.25">
      <c r="A954" s="287" t="s">
        <v>2285</v>
      </c>
      <c r="B954" s="72">
        <f>VLOOKUP(F954,'[1]表二（旧）'!$F$5:$G$1311,2,FALSE)</f>
        <v>0</v>
      </c>
      <c r="C954" s="72"/>
      <c r="D954" s="72">
        <f t="shared" si="43"/>
        <v>0</v>
      </c>
      <c r="E954" s="273">
        <f t="shared" si="44"/>
      </c>
      <c r="F954" s="274">
        <v>2140205</v>
      </c>
      <c r="G954" s="51">
        <f t="shared" si="42"/>
        <v>0</v>
      </c>
      <c r="H954" s="274" t="s">
        <v>2285</v>
      </c>
    </row>
    <row r="955" spans="1:8" ht="14.25">
      <c r="A955" s="287" t="s">
        <v>2286</v>
      </c>
      <c r="B955" s="72">
        <f>VLOOKUP(F955,'[1]表二（旧）'!$F$5:$G$1311,2,FALSE)</f>
        <v>0</v>
      </c>
      <c r="C955" s="72"/>
      <c r="D955" s="72">
        <f t="shared" si="43"/>
        <v>0</v>
      </c>
      <c r="E955" s="273">
        <f t="shared" si="44"/>
      </c>
      <c r="F955" s="274">
        <v>2140206</v>
      </c>
      <c r="G955" s="51">
        <f t="shared" si="42"/>
        <v>0</v>
      </c>
      <c r="H955" s="274" t="s">
        <v>2286</v>
      </c>
    </row>
    <row r="956" spans="1:8" ht="14.25">
      <c r="A956" s="287" t="s">
        <v>2287</v>
      </c>
      <c r="B956" s="72">
        <f>VLOOKUP(F956,'[1]表二（旧）'!$F$5:$G$1311,2,FALSE)</f>
        <v>0</v>
      </c>
      <c r="C956" s="72"/>
      <c r="D956" s="72">
        <f t="shared" si="43"/>
        <v>0</v>
      </c>
      <c r="E956" s="273">
        <f t="shared" si="44"/>
      </c>
      <c r="F956" s="274">
        <v>2140207</v>
      </c>
      <c r="G956" s="51">
        <f t="shared" si="42"/>
        <v>0</v>
      </c>
      <c r="H956" s="274" t="s">
        <v>2287</v>
      </c>
    </row>
    <row r="957" spans="1:8" ht="14.25">
      <c r="A957" s="287" t="s">
        <v>2288</v>
      </c>
      <c r="B957" s="72">
        <f>VLOOKUP(F957,'[1]表二（旧）'!$F$5:$G$1311,2,FALSE)</f>
        <v>0</v>
      </c>
      <c r="C957" s="72"/>
      <c r="D957" s="72">
        <f t="shared" si="43"/>
        <v>0</v>
      </c>
      <c r="E957" s="273">
        <f t="shared" si="44"/>
      </c>
      <c r="F957" s="274">
        <v>2140208</v>
      </c>
      <c r="G957" s="51">
        <f t="shared" si="42"/>
        <v>0</v>
      </c>
      <c r="H957" s="274" t="s">
        <v>2288</v>
      </c>
    </row>
    <row r="958" spans="1:8" ht="14.25">
      <c r="A958" s="287" t="s">
        <v>2289</v>
      </c>
      <c r="B958" s="72">
        <f>VLOOKUP(F958,'[1]表二（旧）'!$F$5:$G$1311,2,FALSE)</f>
        <v>0</v>
      </c>
      <c r="C958" s="72"/>
      <c r="D958" s="72">
        <f t="shared" si="43"/>
        <v>0</v>
      </c>
      <c r="E958" s="273">
        <f t="shared" si="44"/>
      </c>
      <c r="F958" s="274">
        <v>2140299</v>
      </c>
      <c r="G958" s="51">
        <f t="shared" si="42"/>
        <v>0</v>
      </c>
      <c r="H958" s="274" t="s">
        <v>2289</v>
      </c>
    </row>
    <row r="959" spans="1:8" ht="14.25">
      <c r="A959" s="287" t="s">
        <v>2290</v>
      </c>
      <c r="B959" s="72">
        <f>SUM(B960:B968)</f>
        <v>0</v>
      </c>
      <c r="C959" s="72">
        <f>SUM(C960:C968)</f>
        <v>0</v>
      </c>
      <c r="D959" s="72">
        <f t="shared" si="43"/>
        <v>0</v>
      </c>
      <c r="E959" s="273">
        <f t="shared" si="44"/>
      </c>
      <c r="F959" s="274">
        <v>21403</v>
      </c>
      <c r="G959" s="51">
        <f t="shared" si="42"/>
        <v>0</v>
      </c>
      <c r="H959" s="274" t="s">
        <v>2290</v>
      </c>
    </row>
    <row r="960" spans="1:8" ht="14.25">
      <c r="A960" s="287" t="s">
        <v>2140</v>
      </c>
      <c r="B960" s="72">
        <f>VLOOKUP(F960,'[1]表二（旧）'!$F$5:$G$1311,2,FALSE)</f>
        <v>0</v>
      </c>
      <c r="C960" s="72"/>
      <c r="D960" s="72">
        <f t="shared" si="43"/>
        <v>0</v>
      </c>
      <c r="E960" s="273">
        <f t="shared" si="44"/>
      </c>
      <c r="F960" s="274">
        <v>2140301</v>
      </c>
      <c r="G960" s="51">
        <f t="shared" si="42"/>
        <v>0</v>
      </c>
      <c r="H960" s="274" t="s">
        <v>2140</v>
      </c>
    </row>
    <row r="961" spans="1:8" ht="14.25">
      <c r="A961" s="287" t="s">
        <v>2096</v>
      </c>
      <c r="B961" s="72">
        <f>VLOOKUP(F961,'[1]表二（旧）'!$F$5:$G$1311,2,FALSE)</f>
        <v>0</v>
      </c>
      <c r="C961" s="72"/>
      <c r="D961" s="72">
        <f t="shared" si="43"/>
        <v>0</v>
      </c>
      <c r="E961" s="273">
        <f t="shared" si="44"/>
      </c>
      <c r="F961" s="274">
        <v>2140302</v>
      </c>
      <c r="G961" s="51">
        <f t="shared" si="42"/>
        <v>0</v>
      </c>
      <c r="H961" s="274" t="s">
        <v>2096</v>
      </c>
    </row>
    <row r="962" spans="1:8" ht="14.25">
      <c r="A962" s="287" t="s">
        <v>2098</v>
      </c>
      <c r="B962" s="72">
        <f>VLOOKUP(F962,'[1]表二（旧）'!$F$5:$G$1311,2,FALSE)</f>
        <v>0</v>
      </c>
      <c r="C962" s="72"/>
      <c r="D962" s="72">
        <f t="shared" si="43"/>
        <v>0</v>
      </c>
      <c r="E962" s="273">
        <f t="shared" si="44"/>
      </c>
      <c r="F962" s="274">
        <v>2140303</v>
      </c>
      <c r="G962" s="51">
        <f t="shared" si="42"/>
        <v>0</v>
      </c>
      <c r="H962" s="274" t="s">
        <v>2098</v>
      </c>
    </row>
    <row r="963" spans="1:8" ht="14.25">
      <c r="A963" s="287" t="s">
        <v>2291</v>
      </c>
      <c r="B963" s="72">
        <f>VLOOKUP(F963,'[1]表二（旧）'!$F$5:$G$1311,2,FALSE)</f>
        <v>0</v>
      </c>
      <c r="C963" s="72"/>
      <c r="D963" s="72">
        <f t="shared" si="43"/>
        <v>0</v>
      </c>
      <c r="E963" s="273">
        <f t="shared" si="44"/>
      </c>
      <c r="F963" s="274">
        <v>2140304</v>
      </c>
      <c r="G963" s="51">
        <f t="shared" si="42"/>
        <v>0</v>
      </c>
      <c r="H963" s="274" t="s">
        <v>2291</v>
      </c>
    </row>
    <row r="964" spans="1:8" ht="14.25">
      <c r="A964" s="287" t="s">
        <v>2292</v>
      </c>
      <c r="B964" s="72">
        <f>VLOOKUP(F964,'[1]表二（旧）'!$F$5:$G$1311,2,FALSE)</f>
        <v>0</v>
      </c>
      <c r="C964" s="72"/>
      <c r="D964" s="72">
        <f t="shared" si="43"/>
        <v>0</v>
      </c>
      <c r="E964" s="273">
        <f t="shared" si="44"/>
      </c>
      <c r="F964" s="274">
        <v>2140305</v>
      </c>
      <c r="G964" s="51">
        <f aca="true" t="shared" si="45" ref="G964:G1027">SUM(C964)</f>
        <v>0</v>
      </c>
      <c r="H964" s="274" t="s">
        <v>2292</v>
      </c>
    </row>
    <row r="965" spans="1:8" ht="14.25">
      <c r="A965" s="287" t="s">
        <v>2293</v>
      </c>
      <c r="B965" s="72">
        <f>VLOOKUP(F965,'[1]表二（旧）'!$F$5:$G$1311,2,FALSE)</f>
        <v>0</v>
      </c>
      <c r="C965" s="72"/>
      <c r="D965" s="72">
        <f aca="true" t="shared" si="46" ref="D965:D1028">C965-B965</f>
        <v>0</v>
      </c>
      <c r="E965" s="273">
        <f aca="true" t="shared" si="47" ref="E965:E1028">IF(B965=0,"",ROUND(D965/B965*100,1))</f>
      </c>
      <c r="F965" s="274">
        <v>2140306</v>
      </c>
      <c r="G965" s="51">
        <f t="shared" si="45"/>
        <v>0</v>
      </c>
      <c r="H965" s="274" t="s">
        <v>2293</v>
      </c>
    </row>
    <row r="966" spans="1:8" ht="14.25">
      <c r="A966" s="287" t="s">
        <v>2294</v>
      </c>
      <c r="B966" s="72">
        <f>VLOOKUP(F966,'[1]表二（旧）'!$F$5:$G$1311,2,FALSE)</f>
        <v>0</v>
      </c>
      <c r="C966" s="72"/>
      <c r="D966" s="72">
        <f t="shared" si="46"/>
        <v>0</v>
      </c>
      <c r="E966" s="273">
        <f t="shared" si="47"/>
      </c>
      <c r="F966" s="274">
        <v>2140307</v>
      </c>
      <c r="G966" s="51">
        <f t="shared" si="45"/>
        <v>0</v>
      </c>
      <c r="H966" s="274" t="s">
        <v>2294</v>
      </c>
    </row>
    <row r="967" spans="1:8" ht="14.25">
      <c r="A967" s="287" t="s">
        <v>2295</v>
      </c>
      <c r="B967" s="72">
        <f>VLOOKUP(F967,'[1]表二（旧）'!$F$5:$G$1311,2,FALSE)</f>
        <v>0</v>
      </c>
      <c r="C967" s="72"/>
      <c r="D967" s="72">
        <f t="shared" si="46"/>
        <v>0</v>
      </c>
      <c r="E967" s="273">
        <f t="shared" si="47"/>
      </c>
      <c r="F967" s="274">
        <v>2140308</v>
      </c>
      <c r="G967" s="51">
        <f t="shared" si="45"/>
        <v>0</v>
      </c>
      <c r="H967" s="274" t="s">
        <v>2295</v>
      </c>
    </row>
    <row r="968" spans="1:8" ht="14.25">
      <c r="A968" s="287" t="s">
        <v>2296</v>
      </c>
      <c r="B968" s="72">
        <f>VLOOKUP(F968,'[1]表二（旧）'!$F$5:$G$1311,2,FALSE)</f>
        <v>0</v>
      </c>
      <c r="C968" s="72"/>
      <c r="D968" s="72">
        <f t="shared" si="46"/>
        <v>0</v>
      </c>
      <c r="E968" s="273">
        <f t="shared" si="47"/>
      </c>
      <c r="F968" s="274">
        <v>2140399</v>
      </c>
      <c r="G968" s="51">
        <f t="shared" si="45"/>
        <v>0</v>
      </c>
      <c r="H968" s="274" t="s">
        <v>2296</v>
      </c>
    </row>
    <row r="969" spans="1:8" ht="14.25">
      <c r="A969" s="287" t="s">
        <v>2297</v>
      </c>
      <c r="B969" s="72">
        <f>SUM(B970:B973)</f>
        <v>601</v>
      </c>
      <c r="C969" s="72">
        <f>SUM(C970:C973)</f>
        <v>661</v>
      </c>
      <c r="D969" s="72">
        <f t="shared" si="46"/>
        <v>60</v>
      </c>
      <c r="E969" s="273">
        <f t="shared" si="47"/>
        <v>10</v>
      </c>
      <c r="F969" s="274">
        <v>21404</v>
      </c>
      <c r="G969" s="51">
        <f t="shared" si="45"/>
        <v>661</v>
      </c>
      <c r="H969" s="274" t="s">
        <v>2297</v>
      </c>
    </row>
    <row r="970" spans="1:8" ht="14.25">
      <c r="A970" s="287" t="s">
        <v>2298</v>
      </c>
      <c r="B970" s="72">
        <f>VLOOKUP(F970,'[1]表二（旧）'!$F$5:$G$1311,2,FALSE)</f>
        <v>171</v>
      </c>
      <c r="C970" s="72">
        <v>37</v>
      </c>
      <c r="D970" s="72">
        <f t="shared" si="46"/>
        <v>-134</v>
      </c>
      <c r="E970" s="273">
        <f t="shared" si="47"/>
        <v>-78.4</v>
      </c>
      <c r="F970" s="274">
        <v>2140401</v>
      </c>
      <c r="G970" s="51">
        <f t="shared" si="45"/>
        <v>37</v>
      </c>
      <c r="H970" s="274" t="s">
        <v>2298</v>
      </c>
    </row>
    <row r="971" spans="1:8" ht="14.25">
      <c r="A971" s="287" t="s">
        <v>2299</v>
      </c>
      <c r="B971" s="72">
        <f>VLOOKUP(F971,'[1]表二（旧）'!$F$5:$G$1311,2,FALSE)</f>
        <v>0</v>
      </c>
      <c r="C971" s="72">
        <v>624</v>
      </c>
      <c r="D971" s="72">
        <f t="shared" si="46"/>
        <v>624</v>
      </c>
      <c r="E971" s="273">
        <f t="shared" si="47"/>
      </c>
      <c r="F971" s="274">
        <v>2140402</v>
      </c>
      <c r="G971" s="51">
        <f t="shared" si="45"/>
        <v>624</v>
      </c>
      <c r="H971" s="274" t="s">
        <v>2299</v>
      </c>
    </row>
    <row r="972" spans="1:8" ht="14.25">
      <c r="A972" s="287" t="s">
        <v>2300</v>
      </c>
      <c r="B972" s="72">
        <f>VLOOKUP(F972,'[1]表二（旧）'!$F$5:$G$1311,2,FALSE)</f>
        <v>102</v>
      </c>
      <c r="C972" s="72"/>
      <c r="D972" s="72">
        <f t="shared" si="46"/>
        <v>-102</v>
      </c>
      <c r="E972" s="273">
        <f t="shared" si="47"/>
        <v>-100</v>
      </c>
      <c r="F972" s="274">
        <v>2140403</v>
      </c>
      <c r="G972" s="51">
        <f t="shared" si="45"/>
        <v>0</v>
      </c>
      <c r="H972" s="274" t="s">
        <v>2300</v>
      </c>
    </row>
    <row r="973" spans="1:8" ht="14.25">
      <c r="A973" s="287" t="s">
        <v>2301</v>
      </c>
      <c r="B973" s="72">
        <f>VLOOKUP(F973,'[1]表二（旧）'!$F$5:$G$1311,2,FALSE)</f>
        <v>328</v>
      </c>
      <c r="C973" s="72"/>
      <c r="D973" s="72">
        <f t="shared" si="46"/>
        <v>-328</v>
      </c>
      <c r="E973" s="273">
        <f t="shared" si="47"/>
        <v>-100</v>
      </c>
      <c r="F973" s="274">
        <v>2140499</v>
      </c>
      <c r="G973" s="51">
        <f t="shared" si="45"/>
        <v>0</v>
      </c>
      <c r="H973" s="274" t="s">
        <v>2301</v>
      </c>
    </row>
    <row r="974" spans="1:8" ht="14.25">
      <c r="A974" s="287" t="s">
        <v>2302</v>
      </c>
      <c r="B974" s="72">
        <f>SUM(B975:B980)</f>
        <v>0</v>
      </c>
      <c r="C974" s="72">
        <f>SUM(C975:C980)</f>
        <v>0</v>
      </c>
      <c r="D974" s="72">
        <f t="shared" si="46"/>
        <v>0</v>
      </c>
      <c r="E974" s="273">
        <f t="shared" si="47"/>
      </c>
      <c r="F974" s="274">
        <v>21405</v>
      </c>
      <c r="G974" s="51">
        <f t="shared" si="45"/>
        <v>0</v>
      </c>
      <c r="H974" s="274" t="s">
        <v>2302</v>
      </c>
    </row>
    <row r="975" spans="1:8" ht="14.25">
      <c r="A975" s="287" t="s">
        <v>2140</v>
      </c>
      <c r="B975" s="72">
        <f>VLOOKUP(F975,'[1]表二（旧）'!$F$5:$G$1311,2,FALSE)</f>
        <v>0</v>
      </c>
      <c r="C975" s="72"/>
      <c r="D975" s="72">
        <f t="shared" si="46"/>
        <v>0</v>
      </c>
      <c r="E975" s="273">
        <f t="shared" si="47"/>
      </c>
      <c r="F975" s="274">
        <v>2140501</v>
      </c>
      <c r="G975" s="51">
        <f t="shared" si="45"/>
        <v>0</v>
      </c>
      <c r="H975" s="274" t="s">
        <v>2140</v>
      </c>
    </row>
    <row r="976" spans="1:8" ht="14.25">
      <c r="A976" s="287" t="s">
        <v>2096</v>
      </c>
      <c r="B976" s="72">
        <f>VLOOKUP(F976,'[1]表二（旧）'!$F$5:$G$1311,2,FALSE)</f>
        <v>0</v>
      </c>
      <c r="C976" s="72"/>
      <c r="D976" s="72">
        <f t="shared" si="46"/>
        <v>0</v>
      </c>
      <c r="E976" s="273">
        <f t="shared" si="47"/>
      </c>
      <c r="F976" s="274">
        <v>2140502</v>
      </c>
      <c r="G976" s="51">
        <f t="shared" si="45"/>
        <v>0</v>
      </c>
      <c r="H976" s="274" t="s">
        <v>2096</v>
      </c>
    </row>
    <row r="977" spans="1:8" ht="14.25">
      <c r="A977" s="287" t="s">
        <v>2098</v>
      </c>
      <c r="B977" s="72">
        <f>VLOOKUP(F977,'[1]表二（旧）'!$F$5:$G$1311,2,FALSE)</f>
        <v>0</v>
      </c>
      <c r="C977" s="72"/>
      <c r="D977" s="72">
        <f t="shared" si="46"/>
        <v>0</v>
      </c>
      <c r="E977" s="273">
        <f t="shared" si="47"/>
      </c>
      <c r="F977" s="274">
        <v>2140503</v>
      </c>
      <c r="G977" s="51">
        <f t="shared" si="45"/>
        <v>0</v>
      </c>
      <c r="H977" s="274" t="s">
        <v>2098</v>
      </c>
    </row>
    <row r="978" spans="1:8" ht="14.25">
      <c r="A978" s="287" t="s">
        <v>2288</v>
      </c>
      <c r="B978" s="72">
        <f>VLOOKUP(F978,'[1]表二（旧）'!$F$5:$G$1311,2,FALSE)</f>
        <v>0</v>
      </c>
      <c r="C978" s="72"/>
      <c r="D978" s="72">
        <f t="shared" si="46"/>
        <v>0</v>
      </c>
      <c r="E978" s="273">
        <f t="shared" si="47"/>
      </c>
      <c r="F978" s="274">
        <v>2140504</v>
      </c>
      <c r="G978" s="51">
        <f t="shared" si="45"/>
        <v>0</v>
      </c>
      <c r="H978" s="274" t="s">
        <v>2288</v>
      </c>
    </row>
    <row r="979" spans="1:8" ht="14.25">
      <c r="A979" s="287" t="s">
        <v>2303</v>
      </c>
      <c r="B979" s="72">
        <f>VLOOKUP(F979,'[1]表二（旧）'!$F$5:$G$1311,2,FALSE)</f>
        <v>0</v>
      </c>
      <c r="C979" s="72"/>
      <c r="D979" s="72">
        <f t="shared" si="46"/>
        <v>0</v>
      </c>
      <c r="E979" s="273">
        <f t="shared" si="47"/>
      </c>
      <c r="F979" s="274">
        <v>2140505</v>
      </c>
      <c r="G979" s="51">
        <f t="shared" si="45"/>
        <v>0</v>
      </c>
      <c r="H979" s="274" t="s">
        <v>2303</v>
      </c>
    </row>
    <row r="980" spans="1:8" ht="14.25">
      <c r="A980" s="287" t="s">
        <v>2304</v>
      </c>
      <c r="B980" s="72">
        <f>VLOOKUP(F980,'[1]表二（旧）'!$F$5:$G$1311,2,FALSE)</f>
        <v>0</v>
      </c>
      <c r="C980" s="72"/>
      <c r="D980" s="72">
        <f t="shared" si="46"/>
        <v>0</v>
      </c>
      <c r="E980" s="273">
        <f t="shared" si="47"/>
      </c>
      <c r="F980" s="274">
        <v>2140599</v>
      </c>
      <c r="G980" s="51">
        <f t="shared" si="45"/>
        <v>0</v>
      </c>
      <c r="H980" s="274" t="s">
        <v>2304</v>
      </c>
    </row>
    <row r="981" spans="1:8" ht="14.25">
      <c r="A981" s="287" t="s">
        <v>2305</v>
      </c>
      <c r="B981" s="72">
        <f>SUM(B982:B985)</f>
        <v>1014</v>
      </c>
      <c r="C981" s="72">
        <f>SUM(C982:C985)</f>
        <v>0</v>
      </c>
      <c r="D981" s="72">
        <f t="shared" si="46"/>
        <v>-1014</v>
      </c>
      <c r="E981" s="273">
        <f t="shared" si="47"/>
        <v>-100</v>
      </c>
      <c r="F981" s="274">
        <v>21406</v>
      </c>
      <c r="G981" s="51">
        <f t="shared" si="45"/>
        <v>0</v>
      </c>
      <c r="H981" s="274" t="s">
        <v>2305</v>
      </c>
    </row>
    <row r="982" spans="1:8" ht="14.25">
      <c r="A982" s="287" t="s">
        <v>2306</v>
      </c>
      <c r="B982" s="72">
        <f>VLOOKUP(F982,'[1]表二（旧）'!$F$5:$G$1311,2,FALSE)</f>
        <v>0</v>
      </c>
      <c r="C982" s="72"/>
      <c r="D982" s="72">
        <f t="shared" si="46"/>
        <v>0</v>
      </c>
      <c r="E982" s="273">
        <f t="shared" si="47"/>
      </c>
      <c r="F982" s="274">
        <v>2140601</v>
      </c>
      <c r="G982" s="51">
        <f t="shared" si="45"/>
        <v>0</v>
      </c>
      <c r="H982" s="274" t="s">
        <v>2306</v>
      </c>
    </row>
    <row r="983" spans="1:8" ht="14.25">
      <c r="A983" s="287" t="s">
        <v>2307</v>
      </c>
      <c r="B983" s="72">
        <f>VLOOKUP(F983,'[1]表二（旧）'!$F$5:$G$1311,2,FALSE)</f>
        <v>1014</v>
      </c>
      <c r="C983" s="72"/>
      <c r="D983" s="72">
        <f t="shared" si="46"/>
        <v>-1014</v>
      </c>
      <c r="E983" s="273">
        <f t="shared" si="47"/>
        <v>-100</v>
      </c>
      <c r="F983" s="274">
        <v>2140602</v>
      </c>
      <c r="G983" s="51">
        <f t="shared" si="45"/>
        <v>0</v>
      </c>
      <c r="H983" s="274" t="s">
        <v>2307</v>
      </c>
    </row>
    <row r="984" spans="1:8" ht="14.25">
      <c r="A984" s="287" t="s">
        <v>2308</v>
      </c>
      <c r="B984" s="72">
        <f>VLOOKUP(F984,'[1]表二（旧）'!$F$5:$G$1311,2,FALSE)</f>
        <v>0</v>
      </c>
      <c r="C984" s="72"/>
      <c r="D984" s="72">
        <f t="shared" si="46"/>
        <v>0</v>
      </c>
      <c r="E984" s="273">
        <f t="shared" si="47"/>
      </c>
      <c r="F984" s="274">
        <v>2140603</v>
      </c>
      <c r="G984" s="51">
        <f t="shared" si="45"/>
        <v>0</v>
      </c>
      <c r="H984" s="274" t="s">
        <v>2308</v>
      </c>
    </row>
    <row r="985" spans="1:8" ht="14.25">
      <c r="A985" s="287" t="s">
        <v>2309</v>
      </c>
      <c r="B985" s="72">
        <f>VLOOKUP(F985,'[1]表二（旧）'!$F$5:$G$1311,2,FALSE)</f>
        <v>0</v>
      </c>
      <c r="C985" s="72"/>
      <c r="D985" s="72">
        <f t="shared" si="46"/>
        <v>0</v>
      </c>
      <c r="E985" s="273">
        <f t="shared" si="47"/>
      </c>
      <c r="F985" s="274">
        <v>2140699</v>
      </c>
      <c r="G985" s="51">
        <f t="shared" si="45"/>
        <v>0</v>
      </c>
      <c r="H985" s="274" t="s">
        <v>2309</v>
      </c>
    </row>
    <row r="986" spans="1:8" ht="14.25">
      <c r="A986" s="287" t="s">
        <v>2310</v>
      </c>
      <c r="B986" s="72">
        <f>SUM(B987:B988)</f>
        <v>444</v>
      </c>
      <c r="C986" s="72">
        <f>SUM(C987:C988)</f>
        <v>0</v>
      </c>
      <c r="D986" s="72">
        <f t="shared" si="46"/>
        <v>-444</v>
      </c>
      <c r="E986" s="273">
        <f t="shared" si="47"/>
        <v>-100</v>
      </c>
      <c r="F986" s="274">
        <v>21499</v>
      </c>
      <c r="G986" s="51">
        <f t="shared" si="45"/>
        <v>0</v>
      </c>
      <c r="H986" s="274" t="s">
        <v>2310</v>
      </c>
    </row>
    <row r="987" spans="1:8" ht="14.25">
      <c r="A987" s="287" t="s">
        <v>2311</v>
      </c>
      <c r="B987" s="72">
        <f>VLOOKUP(F987,'[1]表二（旧）'!$F$5:$G$1311,2,FALSE)</f>
        <v>444</v>
      </c>
      <c r="C987" s="72"/>
      <c r="D987" s="72">
        <f t="shared" si="46"/>
        <v>-444</v>
      </c>
      <c r="E987" s="273">
        <f t="shared" si="47"/>
        <v>-100</v>
      </c>
      <c r="F987" s="274">
        <v>2149901</v>
      </c>
      <c r="G987" s="51">
        <f t="shared" si="45"/>
        <v>0</v>
      </c>
      <c r="H987" s="274" t="s">
        <v>2311</v>
      </c>
    </row>
    <row r="988" spans="1:8" ht="14.25">
      <c r="A988" s="287" t="s">
        <v>2312</v>
      </c>
      <c r="B988" s="72">
        <f>VLOOKUP(F988,'[1]表二（旧）'!$F$5:$G$1311,2,FALSE)</f>
        <v>0</v>
      </c>
      <c r="C988" s="72"/>
      <c r="D988" s="72">
        <f t="shared" si="46"/>
        <v>0</v>
      </c>
      <c r="E988" s="273">
        <f t="shared" si="47"/>
      </c>
      <c r="F988" s="274">
        <v>2149999</v>
      </c>
      <c r="G988" s="51">
        <f t="shared" si="45"/>
        <v>0</v>
      </c>
      <c r="H988" s="274" t="s">
        <v>2312</v>
      </c>
    </row>
    <row r="989" spans="1:8" ht="14.25">
      <c r="A989" s="287" t="s">
        <v>457</v>
      </c>
      <c r="B989" s="72">
        <f>SUM(B990,B1000,B1016,B1021,B1035,B1042,B1049,)</f>
        <v>560</v>
      </c>
      <c r="C989" s="72">
        <f>SUM(C990,C1000,C1016,C1021,C1035,C1042,C1049,)</f>
        <v>500</v>
      </c>
      <c r="D989" s="72">
        <f t="shared" si="46"/>
        <v>-60</v>
      </c>
      <c r="E989" s="273">
        <f t="shared" si="47"/>
        <v>-10.7</v>
      </c>
      <c r="F989" s="274">
        <v>215</v>
      </c>
      <c r="G989" s="51">
        <f t="shared" si="45"/>
        <v>500</v>
      </c>
      <c r="H989" s="274" t="s">
        <v>2313</v>
      </c>
    </row>
    <row r="990" spans="1:8" ht="14.25">
      <c r="A990" s="287" t="s">
        <v>2314</v>
      </c>
      <c r="B990" s="72">
        <f>SUM(B991:B999)</f>
        <v>0</v>
      </c>
      <c r="C990" s="72">
        <f>SUM(C991:C999)</f>
        <v>0</v>
      </c>
      <c r="D990" s="72">
        <f t="shared" si="46"/>
        <v>0</v>
      </c>
      <c r="E990" s="273">
        <f t="shared" si="47"/>
      </c>
      <c r="F990" s="274">
        <v>21501</v>
      </c>
      <c r="G990" s="51">
        <f t="shared" si="45"/>
        <v>0</v>
      </c>
      <c r="H990" s="274" t="s">
        <v>2314</v>
      </c>
    </row>
    <row r="991" spans="1:8" ht="14.25">
      <c r="A991" s="287" t="s">
        <v>2140</v>
      </c>
      <c r="B991" s="72">
        <f>VLOOKUP(F991,'[1]表二（旧）'!$F$5:$G$1311,2,FALSE)</f>
        <v>0</v>
      </c>
      <c r="C991" s="72"/>
      <c r="D991" s="72">
        <f t="shared" si="46"/>
        <v>0</v>
      </c>
      <c r="E991" s="273">
        <f t="shared" si="47"/>
      </c>
      <c r="F991" s="274">
        <v>2150101</v>
      </c>
      <c r="G991" s="51">
        <f t="shared" si="45"/>
        <v>0</v>
      </c>
      <c r="H991" s="274" t="s">
        <v>2140</v>
      </c>
    </row>
    <row r="992" spans="1:8" ht="14.25">
      <c r="A992" s="287" t="s">
        <v>2096</v>
      </c>
      <c r="B992" s="72">
        <f>VLOOKUP(F992,'[1]表二（旧）'!$F$5:$G$1311,2,FALSE)</f>
        <v>0</v>
      </c>
      <c r="C992" s="72"/>
      <c r="D992" s="72">
        <f t="shared" si="46"/>
        <v>0</v>
      </c>
      <c r="E992" s="273">
        <f t="shared" si="47"/>
      </c>
      <c r="F992" s="274">
        <v>2150102</v>
      </c>
      <c r="G992" s="51">
        <f t="shared" si="45"/>
        <v>0</v>
      </c>
      <c r="H992" s="274" t="s">
        <v>2096</v>
      </c>
    </row>
    <row r="993" spans="1:8" ht="14.25">
      <c r="A993" s="287" t="s">
        <v>2098</v>
      </c>
      <c r="B993" s="72">
        <f>VLOOKUP(F993,'[1]表二（旧）'!$F$5:$G$1311,2,FALSE)</f>
        <v>0</v>
      </c>
      <c r="C993" s="72"/>
      <c r="D993" s="72">
        <f t="shared" si="46"/>
        <v>0</v>
      </c>
      <c r="E993" s="273">
        <f t="shared" si="47"/>
      </c>
      <c r="F993" s="274">
        <v>2150103</v>
      </c>
      <c r="G993" s="51">
        <f t="shared" si="45"/>
        <v>0</v>
      </c>
      <c r="H993" s="274" t="s">
        <v>2098</v>
      </c>
    </row>
    <row r="994" spans="1:8" ht="14.25">
      <c r="A994" s="287" t="s">
        <v>2315</v>
      </c>
      <c r="B994" s="72">
        <f>VLOOKUP(F994,'[1]表二（旧）'!$F$5:$G$1311,2,FALSE)</f>
        <v>0</v>
      </c>
      <c r="C994" s="72"/>
      <c r="D994" s="72">
        <f t="shared" si="46"/>
        <v>0</v>
      </c>
      <c r="E994" s="273">
        <f t="shared" si="47"/>
      </c>
      <c r="F994" s="274">
        <v>2150104</v>
      </c>
      <c r="G994" s="51">
        <f t="shared" si="45"/>
        <v>0</v>
      </c>
      <c r="H994" s="274" t="s">
        <v>2315</v>
      </c>
    </row>
    <row r="995" spans="1:8" ht="14.25">
      <c r="A995" s="287" t="s">
        <v>2316</v>
      </c>
      <c r="B995" s="72">
        <f>VLOOKUP(F995,'[1]表二（旧）'!$F$5:$G$1311,2,FALSE)</f>
        <v>0</v>
      </c>
      <c r="C995" s="72"/>
      <c r="D995" s="72">
        <f t="shared" si="46"/>
        <v>0</v>
      </c>
      <c r="E995" s="273">
        <f t="shared" si="47"/>
      </c>
      <c r="F995" s="274">
        <v>2150105</v>
      </c>
      <c r="G995" s="51">
        <f t="shared" si="45"/>
        <v>0</v>
      </c>
      <c r="H995" s="274" t="s">
        <v>2316</v>
      </c>
    </row>
    <row r="996" spans="1:8" ht="14.25">
      <c r="A996" s="287" t="s">
        <v>2317</v>
      </c>
      <c r="B996" s="72">
        <f>VLOOKUP(F996,'[1]表二（旧）'!$F$5:$G$1311,2,FALSE)</f>
        <v>0</v>
      </c>
      <c r="C996" s="72"/>
      <c r="D996" s="72">
        <f t="shared" si="46"/>
        <v>0</v>
      </c>
      <c r="E996" s="273">
        <f t="shared" si="47"/>
      </c>
      <c r="F996" s="274">
        <v>2150106</v>
      </c>
      <c r="G996" s="51">
        <f t="shared" si="45"/>
        <v>0</v>
      </c>
      <c r="H996" s="274" t="s">
        <v>2317</v>
      </c>
    </row>
    <row r="997" spans="1:8" ht="14.25">
      <c r="A997" s="287" t="s">
        <v>2318</v>
      </c>
      <c r="B997" s="72">
        <f>VLOOKUP(F997,'[1]表二（旧）'!$F$5:$G$1311,2,FALSE)</f>
        <v>0</v>
      </c>
      <c r="C997" s="72"/>
      <c r="D997" s="72">
        <f t="shared" si="46"/>
        <v>0</v>
      </c>
      <c r="E997" s="273">
        <f t="shared" si="47"/>
      </c>
      <c r="F997" s="274">
        <v>2150107</v>
      </c>
      <c r="G997" s="51">
        <f t="shared" si="45"/>
        <v>0</v>
      </c>
      <c r="H997" s="274" t="s">
        <v>2318</v>
      </c>
    </row>
    <row r="998" spans="1:8" ht="14.25">
      <c r="A998" s="287" t="s">
        <v>2319</v>
      </c>
      <c r="B998" s="72">
        <f>VLOOKUP(F998,'[1]表二（旧）'!$F$5:$G$1311,2,FALSE)</f>
        <v>0</v>
      </c>
      <c r="C998" s="72"/>
      <c r="D998" s="72">
        <f t="shared" si="46"/>
        <v>0</v>
      </c>
      <c r="E998" s="273">
        <f t="shared" si="47"/>
      </c>
      <c r="F998" s="274">
        <v>2150108</v>
      </c>
      <c r="G998" s="51">
        <f t="shared" si="45"/>
        <v>0</v>
      </c>
      <c r="H998" s="274" t="s">
        <v>2319</v>
      </c>
    </row>
    <row r="999" spans="1:8" ht="14.25">
      <c r="A999" s="287" t="s">
        <v>2320</v>
      </c>
      <c r="B999" s="72">
        <f>VLOOKUP(F999,'[1]表二（旧）'!$F$5:$G$1311,2,FALSE)</f>
        <v>0</v>
      </c>
      <c r="C999" s="72"/>
      <c r="D999" s="72">
        <f t="shared" si="46"/>
        <v>0</v>
      </c>
      <c r="E999" s="273">
        <f t="shared" si="47"/>
      </c>
      <c r="F999" s="274">
        <v>2150199</v>
      </c>
      <c r="G999" s="51">
        <f t="shared" si="45"/>
        <v>0</v>
      </c>
      <c r="H999" s="274" t="s">
        <v>2320</v>
      </c>
    </row>
    <row r="1000" spans="1:8" ht="14.25">
      <c r="A1000" s="287" t="s">
        <v>2321</v>
      </c>
      <c r="B1000" s="72">
        <f>SUM(B1001:B1015)</f>
        <v>0</v>
      </c>
      <c r="C1000" s="72">
        <f>SUM(C1001:C1015)</f>
        <v>0</v>
      </c>
      <c r="D1000" s="72">
        <f t="shared" si="46"/>
        <v>0</v>
      </c>
      <c r="E1000" s="273">
        <f t="shared" si="47"/>
      </c>
      <c r="F1000" s="274">
        <v>21502</v>
      </c>
      <c r="G1000" s="51">
        <f t="shared" si="45"/>
        <v>0</v>
      </c>
      <c r="H1000" s="274" t="s">
        <v>2321</v>
      </c>
    </row>
    <row r="1001" spans="1:8" ht="14.25">
      <c r="A1001" s="287" t="s">
        <v>2140</v>
      </c>
      <c r="B1001" s="72">
        <f>VLOOKUP(F1001,'[1]表二（旧）'!$F$5:$G$1311,2,FALSE)</f>
        <v>0</v>
      </c>
      <c r="C1001" s="72"/>
      <c r="D1001" s="72">
        <f t="shared" si="46"/>
        <v>0</v>
      </c>
      <c r="E1001" s="273">
        <f t="shared" si="47"/>
      </c>
      <c r="F1001" s="274">
        <v>2150201</v>
      </c>
      <c r="G1001" s="51">
        <f t="shared" si="45"/>
        <v>0</v>
      </c>
      <c r="H1001" s="274" t="s">
        <v>2140</v>
      </c>
    </row>
    <row r="1002" spans="1:8" ht="14.25">
      <c r="A1002" s="287" t="s">
        <v>2096</v>
      </c>
      <c r="B1002" s="72">
        <f>VLOOKUP(F1002,'[1]表二（旧）'!$F$5:$G$1311,2,FALSE)</f>
        <v>0</v>
      </c>
      <c r="C1002" s="72"/>
      <c r="D1002" s="72">
        <f t="shared" si="46"/>
        <v>0</v>
      </c>
      <c r="E1002" s="273">
        <f t="shared" si="47"/>
      </c>
      <c r="F1002" s="274">
        <v>2150202</v>
      </c>
      <c r="G1002" s="51">
        <f t="shared" si="45"/>
        <v>0</v>
      </c>
      <c r="H1002" s="274" t="s">
        <v>2096</v>
      </c>
    </row>
    <row r="1003" spans="1:8" ht="14.25">
      <c r="A1003" s="287" t="s">
        <v>2098</v>
      </c>
      <c r="B1003" s="72">
        <f>VLOOKUP(F1003,'[1]表二（旧）'!$F$5:$G$1311,2,FALSE)</f>
        <v>0</v>
      </c>
      <c r="C1003" s="72"/>
      <c r="D1003" s="72">
        <f t="shared" si="46"/>
        <v>0</v>
      </c>
      <c r="E1003" s="273">
        <f t="shared" si="47"/>
      </c>
      <c r="F1003" s="274">
        <v>2150203</v>
      </c>
      <c r="G1003" s="51">
        <f t="shared" si="45"/>
        <v>0</v>
      </c>
      <c r="H1003" s="274" t="s">
        <v>2098</v>
      </c>
    </row>
    <row r="1004" spans="1:8" ht="14.25">
      <c r="A1004" s="287" t="s">
        <v>2322</v>
      </c>
      <c r="B1004" s="72">
        <f>VLOOKUP(F1004,'[1]表二（旧）'!$F$5:$G$1311,2,FALSE)</f>
        <v>0</v>
      </c>
      <c r="C1004" s="72"/>
      <c r="D1004" s="72">
        <f t="shared" si="46"/>
        <v>0</v>
      </c>
      <c r="E1004" s="273">
        <f t="shared" si="47"/>
      </c>
      <c r="F1004" s="274">
        <v>2150204</v>
      </c>
      <c r="G1004" s="51">
        <f t="shared" si="45"/>
        <v>0</v>
      </c>
      <c r="H1004" s="274" t="s">
        <v>2322</v>
      </c>
    </row>
    <row r="1005" spans="1:8" ht="14.25">
      <c r="A1005" s="287" t="s">
        <v>2323</v>
      </c>
      <c r="B1005" s="72">
        <f>VLOOKUP(F1005,'[1]表二（旧）'!$F$5:$G$1311,2,FALSE)</f>
        <v>0</v>
      </c>
      <c r="C1005" s="72"/>
      <c r="D1005" s="72">
        <f t="shared" si="46"/>
        <v>0</v>
      </c>
      <c r="E1005" s="273">
        <f t="shared" si="47"/>
      </c>
      <c r="F1005" s="274">
        <v>2150205</v>
      </c>
      <c r="G1005" s="51">
        <f t="shared" si="45"/>
        <v>0</v>
      </c>
      <c r="H1005" s="274" t="s">
        <v>2323</v>
      </c>
    </row>
    <row r="1006" spans="1:8" ht="14.25">
      <c r="A1006" s="287" t="s">
        <v>2324</v>
      </c>
      <c r="B1006" s="72">
        <f>VLOOKUP(F1006,'[1]表二（旧）'!$F$5:$G$1311,2,FALSE)</f>
        <v>0</v>
      </c>
      <c r="C1006" s="72"/>
      <c r="D1006" s="72">
        <f t="shared" si="46"/>
        <v>0</v>
      </c>
      <c r="E1006" s="273">
        <f t="shared" si="47"/>
      </c>
      <c r="F1006" s="274">
        <v>2150206</v>
      </c>
      <c r="G1006" s="51">
        <f t="shared" si="45"/>
        <v>0</v>
      </c>
      <c r="H1006" s="274" t="s">
        <v>2324</v>
      </c>
    </row>
    <row r="1007" spans="1:8" ht="14.25">
      <c r="A1007" s="287" t="s">
        <v>2325</v>
      </c>
      <c r="B1007" s="72">
        <f>VLOOKUP(F1007,'[1]表二（旧）'!$F$5:$G$1311,2,FALSE)</f>
        <v>0</v>
      </c>
      <c r="C1007" s="72"/>
      <c r="D1007" s="72">
        <f t="shared" si="46"/>
        <v>0</v>
      </c>
      <c r="E1007" s="273">
        <f t="shared" si="47"/>
      </c>
      <c r="F1007" s="274">
        <v>2150207</v>
      </c>
      <c r="G1007" s="51">
        <f t="shared" si="45"/>
        <v>0</v>
      </c>
      <c r="H1007" s="274" t="s">
        <v>2325</v>
      </c>
    </row>
    <row r="1008" spans="1:8" ht="14.25">
      <c r="A1008" s="287" t="s">
        <v>2326</v>
      </c>
      <c r="B1008" s="72">
        <f>VLOOKUP(F1008,'[1]表二（旧）'!$F$5:$G$1311,2,FALSE)</f>
        <v>0</v>
      </c>
      <c r="C1008" s="72"/>
      <c r="D1008" s="72">
        <f t="shared" si="46"/>
        <v>0</v>
      </c>
      <c r="E1008" s="273">
        <f t="shared" si="47"/>
      </c>
      <c r="F1008" s="274">
        <v>2150208</v>
      </c>
      <c r="G1008" s="51">
        <f t="shared" si="45"/>
        <v>0</v>
      </c>
      <c r="H1008" s="274" t="s">
        <v>2326</v>
      </c>
    </row>
    <row r="1009" spans="1:8" ht="14.25">
      <c r="A1009" s="287" t="s">
        <v>2327</v>
      </c>
      <c r="B1009" s="72">
        <f>VLOOKUP(F1009,'[1]表二（旧）'!$F$5:$G$1311,2,FALSE)</f>
        <v>0</v>
      </c>
      <c r="C1009" s="72"/>
      <c r="D1009" s="72">
        <f t="shared" si="46"/>
        <v>0</v>
      </c>
      <c r="E1009" s="273">
        <f t="shared" si="47"/>
      </c>
      <c r="F1009" s="274">
        <v>2150209</v>
      </c>
      <c r="G1009" s="51">
        <f t="shared" si="45"/>
        <v>0</v>
      </c>
      <c r="H1009" s="274" t="s">
        <v>2327</v>
      </c>
    </row>
    <row r="1010" spans="1:8" ht="14.25">
      <c r="A1010" s="287" t="s">
        <v>2328</v>
      </c>
      <c r="B1010" s="72">
        <f>VLOOKUP(F1010,'[1]表二（旧）'!$F$5:$G$1311,2,FALSE)</f>
        <v>0</v>
      </c>
      <c r="C1010" s="72"/>
      <c r="D1010" s="72">
        <f t="shared" si="46"/>
        <v>0</v>
      </c>
      <c r="E1010" s="273">
        <f t="shared" si="47"/>
      </c>
      <c r="F1010" s="274">
        <v>2150210</v>
      </c>
      <c r="G1010" s="51">
        <f t="shared" si="45"/>
        <v>0</v>
      </c>
      <c r="H1010" s="274" t="s">
        <v>2328</v>
      </c>
    </row>
    <row r="1011" spans="1:8" ht="14.25">
      <c r="A1011" s="287" t="s">
        <v>2329</v>
      </c>
      <c r="B1011" s="72">
        <f>VLOOKUP(F1011,'[1]表二（旧）'!$F$5:$G$1311,2,FALSE)</f>
        <v>0</v>
      </c>
      <c r="C1011" s="72"/>
      <c r="D1011" s="72">
        <f t="shared" si="46"/>
        <v>0</v>
      </c>
      <c r="E1011" s="273">
        <f t="shared" si="47"/>
      </c>
      <c r="F1011" s="274">
        <v>2150212</v>
      </c>
      <c r="G1011" s="51">
        <f t="shared" si="45"/>
        <v>0</v>
      </c>
      <c r="H1011" s="274" t="s">
        <v>2329</v>
      </c>
    </row>
    <row r="1012" spans="1:8" ht="14.25">
      <c r="A1012" s="287" t="s">
        <v>2330</v>
      </c>
      <c r="B1012" s="72">
        <f>VLOOKUP(F1012,'[1]表二（旧）'!$F$5:$G$1311,2,FALSE)</f>
        <v>0</v>
      </c>
      <c r="C1012" s="72"/>
      <c r="D1012" s="72">
        <f t="shared" si="46"/>
        <v>0</v>
      </c>
      <c r="E1012" s="273">
        <f t="shared" si="47"/>
      </c>
      <c r="F1012" s="274">
        <v>2150213</v>
      </c>
      <c r="G1012" s="51">
        <f t="shared" si="45"/>
        <v>0</v>
      </c>
      <c r="H1012" s="274" t="s">
        <v>2330</v>
      </c>
    </row>
    <row r="1013" spans="1:8" ht="14.25">
      <c r="A1013" s="287" t="s">
        <v>2331</v>
      </c>
      <c r="B1013" s="72">
        <f>VLOOKUP(F1013,'[1]表二（旧）'!$F$5:$G$1311,2,FALSE)</f>
        <v>0</v>
      </c>
      <c r="C1013" s="72"/>
      <c r="D1013" s="72">
        <f t="shared" si="46"/>
        <v>0</v>
      </c>
      <c r="E1013" s="273">
        <f t="shared" si="47"/>
      </c>
      <c r="F1013" s="274">
        <v>2150214</v>
      </c>
      <c r="G1013" s="51">
        <f t="shared" si="45"/>
        <v>0</v>
      </c>
      <c r="H1013" s="274" t="s">
        <v>2331</v>
      </c>
    </row>
    <row r="1014" spans="1:8" ht="14.25">
      <c r="A1014" s="287" t="s">
        <v>2332</v>
      </c>
      <c r="B1014" s="72">
        <f>VLOOKUP(F1014,'[1]表二（旧）'!$F$5:$G$1311,2,FALSE)</f>
        <v>0</v>
      </c>
      <c r="C1014" s="72"/>
      <c r="D1014" s="72">
        <f t="shared" si="46"/>
        <v>0</v>
      </c>
      <c r="E1014" s="273">
        <f t="shared" si="47"/>
      </c>
      <c r="F1014" s="274">
        <v>2150215</v>
      </c>
      <c r="G1014" s="51">
        <f t="shared" si="45"/>
        <v>0</v>
      </c>
      <c r="H1014" s="274" t="s">
        <v>2332</v>
      </c>
    </row>
    <row r="1015" spans="1:8" ht="14.25">
      <c r="A1015" s="287" t="s">
        <v>2333</v>
      </c>
      <c r="B1015" s="72">
        <f>VLOOKUP(F1015,'[1]表二（旧）'!$F$5:$G$1311,2,FALSE)</f>
        <v>0</v>
      </c>
      <c r="C1015" s="72"/>
      <c r="D1015" s="72">
        <f t="shared" si="46"/>
        <v>0</v>
      </c>
      <c r="E1015" s="273">
        <f t="shared" si="47"/>
      </c>
      <c r="F1015" s="274">
        <v>2150299</v>
      </c>
      <c r="G1015" s="51">
        <f t="shared" si="45"/>
        <v>0</v>
      </c>
      <c r="H1015" s="274" t="s">
        <v>2333</v>
      </c>
    </row>
    <row r="1016" spans="1:8" ht="14.25">
      <c r="A1016" s="287" t="s">
        <v>2334</v>
      </c>
      <c r="B1016" s="72">
        <f>SUM(B1017:B1020)</f>
        <v>0</v>
      </c>
      <c r="C1016" s="72">
        <f>SUM(C1017:C1020)</f>
        <v>0</v>
      </c>
      <c r="D1016" s="72">
        <f t="shared" si="46"/>
        <v>0</v>
      </c>
      <c r="E1016" s="273">
        <f t="shared" si="47"/>
      </c>
      <c r="F1016" s="274">
        <v>21503</v>
      </c>
      <c r="G1016" s="51">
        <f t="shared" si="45"/>
        <v>0</v>
      </c>
      <c r="H1016" s="274" t="s">
        <v>2334</v>
      </c>
    </row>
    <row r="1017" spans="1:8" ht="14.25">
      <c r="A1017" s="287" t="s">
        <v>2140</v>
      </c>
      <c r="B1017" s="72">
        <f>VLOOKUP(F1017,'[1]表二（旧）'!$F$5:$G$1311,2,FALSE)</f>
        <v>0</v>
      </c>
      <c r="C1017" s="72"/>
      <c r="D1017" s="72">
        <f t="shared" si="46"/>
        <v>0</v>
      </c>
      <c r="E1017" s="273">
        <f t="shared" si="47"/>
      </c>
      <c r="F1017" s="274">
        <v>2150301</v>
      </c>
      <c r="G1017" s="51">
        <f t="shared" si="45"/>
        <v>0</v>
      </c>
      <c r="H1017" s="274" t="s">
        <v>2140</v>
      </c>
    </row>
    <row r="1018" spans="1:8" ht="14.25">
      <c r="A1018" s="287" t="s">
        <v>2096</v>
      </c>
      <c r="B1018" s="72">
        <f>VLOOKUP(F1018,'[1]表二（旧）'!$F$5:$G$1311,2,FALSE)</f>
        <v>0</v>
      </c>
      <c r="C1018" s="72"/>
      <c r="D1018" s="72">
        <f t="shared" si="46"/>
        <v>0</v>
      </c>
      <c r="E1018" s="273">
        <f t="shared" si="47"/>
      </c>
      <c r="F1018" s="274">
        <v>2150302</v>
      </c>
      <c r="G1018" s="51">
        <f t="shared" si="45"/>
        <v>0</v>
      </c>
      <c r="H1018" s="274" t="s">
        <v>2096</v>
      </c>
    </row>
    <row r="1019" spans="1:8" ht="14.25">
      <c r="A1019" s="287" t="s">
        <v>2098</v>
      </c>
      <c r="B1019" s="72">
        <f>VLOOKUP(F1019,'[1]表二（旧）'!$F$5:$G$1311,2,FALSE)</f>
        <v>0</v>
      </c>
      <c r="C1019" s="72"/>
      <c r="D1019" s="72">
        <f t="shared" si="46"/>
        <v>0</v>
      </c>
      <c r="E1019" s="273">
        <f t="shared" si="47"/>
      </c>
      <c r="F1019" s="274">
        <v>2150303</v>
      </c>
      <c r="G1019" s="51">
        <f t="shared" si="45"/>
        <v>0</v>
      </c>
      <c r="H1019" s="274" t="s">
        <v>2098</v>
      </c>
    </row>
    <row r="1020" spans="1:8" ht="14.25">
      <c r="A1020" s="287" t="s">
        <v>2335</v>
      </c>
      <c r="B1020" s="72">
        <f>VLOOKUP(F1020,'[1]表二（旧）'!$F$5:$G$1311,2,FALSE)</f>
        <v>0</v>
      </c>
      <c r="C1020" s="72"/>
      <c r="D1020" s="72">
        <f t="shared" si="46"/>
        <v>0</v>
      </c>
      <c r="E1020" s="273">
        <f t="shared" si="47"/>
      </c>
      <c r="F1020" s="274">
        <v>2150399</v>
      </c>
      <c r="G1020" s="51">
        <f t="shared" si="45"/>
        <v>0</v>
      </c>
      <c r="H1020" s="274" t="s">
        <v>2335</v>
      </c>
    </row>
    <row r="1021" spans="1:8" ht="14.25">
      <c r="A1021" s="287" t="s">
        <v>2336</v>
      </c>
      <c r="B1021" s="72">
        <f>SUM(B1022:B1034)</f>
        <v>0</v>
      </c>
      <c r="C1021" s="72">
        <f>SUM(C1022:C1034)</f>
        <v>500</v>
      </c>
      <c r="D1021" s="72">
        <f t="shared" si="46"/>
        <v>500</v>
      </c>
      <c r="E1021" s="273">
        <f t="shared" si="47"/>
      </c>
      <c r="F1021" s="274">
        <v>21505</v>
      </c>
      <c r="G1021" s="51">
        <f t="shared" si="45"/>
        <v>500</v>
      </c>
      <c r="H1021" s="274" t="s">
        <v>2336</v>
      </c>
    </row>
    <row r="1022" spans="1:8" ht="14.25">
      <c r="A1022" s="287" t="s">
        <v>2140</v>
      </c>
      <c r="B1022" s="72">
        <f>VLOOKUP(F1022,'[1]表二（旧）'!$F$5:$G$1311,2,FALSE)</f>
        <v>0</v>
      </c>
      <c r="C1022" s="72"/>
      <c r="D1022" s="72">
        <f t="shared" si="46"/>
        <v>0</v>
      </c>
      <c r="E1022" s="273">
        <f t="shared" si="47"/>
      </c>
      <c r="F1022" s="274">
        <v>2150501</v>
      </c>
      <c r="G1022" s="51">
        <f t="shared" si="45"/>
        <v>0</v>
      </c>
      <c r="H1022" s="274" t="s">
        <v>2140</v>
      </c>
    </row>
    <row r="1023" spans="1:8" ht="14.25">
      <c r="A1023" s="287" t="s">
        <v>2096</v>
      </c>
      <c r="B1023" s="72">
        <f>VLOOKUP(F1023,'[1]表二（旧）'!$F$5:$G$1311,2,FALSE)</f>
        <v>0</v>
      </c>
      <c r="C1023" s="72"/>
      <c r="D1023" s="72">
        <f t="shared" si="46"/>
        <v>0</v>
      </c>
      <c r="E1023" s="273">
        <f t="shared" si="47"/>
      </c>
      <c r="F1023" s="274">
        <v>2150502</v>
      </c>
      <c r="G1023" s="51">
        <f t="shared" si="45"/>
        <v>0</v>
      </c>
      <c r="H1023" s="274" t="s">
        <v>2096</v>
      </c>
    </row>
    <row r="1024" spans="1:8" ht="14.25">
      <c r="A1024" s="287" t="s">
        <v>2098</v>
      </c>
      <c r="B1024" s="72">
        <f>VLOOKUP(F1024,'[1]表二（旧）'!$F$5:$G$1311,2,FALSE)</f>
        <v>0</v>
      </c>
      <c r="C1024" s="72"/>
      <c r="D1024" s="72">
        <f t="shared" si="46"/>
        <v>0</v>
      </c>
      <c r="E1024" s="273">
        <f t="shared" si="47"/>
      </c>
      <c r="F1024" s="274">
        <v>2150503</v>
      </c>
      <c r="G1024" s="51">
        <f t="shared" si="45"/>
        <v>0</v>
      </c>
      <c r="H1024" s="274" t="s">
        <v>2098</v>
      </c>
    </row>
    <row r="1025" spans="1:8" ht="14.25">
      <c r="A1025" s="287" t="s">
        <v>2337</v>
      </c>
      <c r="B1025" s="72">
        <f>VLOOKUP(F1025,'[1]表二（旧）'!$F$5:$G$1311,2,FALSE)</f>
        <v>0</v>
      </c>
      <c r="C1025" s="72"/>
      <c r="D1025" s="72">
        <f t="shared" si="46"/>
        <v>0</v>
      </c>
      <c r="E1025" s="273">
        <f t="shared" si="47"/>
      </c>
      <c r="F1025" s="274">
        <v>2150505</v>
      </c>
      <c r="G1025" s="51">
        <f t="shared" si="45"/>
        <v>0</v>
      </c>
      <c r="H1025" s="274" t="s">
        <v>2337</v>
      </c>
    </row>
    <row r="1026" spans="1:8" ht="14.25">
      <c r="A1026" s="287" t="s">
        <v>2338</v>
      </c>
      <c r="B1026" s="72">
        <f>VLOOKUP(F1026,'[1]表二（旧）'!$F$5:$G$1311,2,FALSE)</f>
        <v>0</v>
      </c>
      <c r="C1026" s="72"/>
      <c r="D1026" s="72">
        <f t="shared" si="46"/>
        <v>0</v>
      </c>
      <c r="E1026" s="273">
        <f t="shared" si="47"/>
      </c>
      <c r="F1026" s="274">
        <v>2150506</v>
      </c>
      <c r="G1026" s="51">
        <f t="shared" si="45"/>
        <v>0</v>
      </c>
      <c r="H1026" s="274" t="s">
        <v>2338</v>
      </c>
    </row>
    <row r="1027" spans="1:8" ht="14.25">
      <c r="A1027" s="287" t="s">
        <v>2339</v>
      </c>
      <c r="B1027" s="72">
        <f>VLOOKUP(F1027,'[1]表二（旧）'!$F$5:$G$1311,2,FALSE)</f>
        <v>0</v>
      </c>
      <c r="C1027" s="72"/>
      <c r="D1027" s="72">
        <f t="shared" si="46"/>
        <v>0</v>
      </c>
      <c r="E1027" s="273">
        <f t="shared" si="47"/>
      </c>
      <c r="F1027" s="274">
        <v>2150507</v>
      </c>
      <c r="G1027" s="51">
        <f t="shared" si="45"/>
        <v>0</v>
      </c>
      <c r="H1027" s="274" t="s">
        <v>2339</v>
      </c>
    </row>
    <row r="1028" spans="1:8" ht="14.25">
      <c r="A1028" s="287" t="s">
        <v>2340</v>
      </c>
      <c r="B1028" s="72">
        <f>VLOOKUP(F1028,'[1]表二（旧）'!$F$5:$G$1311,2,FALSE)</f>
        <v>0</v>
      </c>
      <c r="C1028" s="72"/>
      <c r="D1028" s="72">
        <f t="shared" si="46"/>
        <v>0</v>
      </c>
      <c r="E1028" s="273">
        <f t="shared" si="47"/>
      </c>
      <c r="F1028" s="274">
        <v>2150508</v>
      </c>
      <c r="G1028" s="51">
        <f aca="true" t="shared" si="48" ref="G1028:G1091">SUM(C1028)</f>
        <v>0</v>
      </c>
      <c r="H1028" s="274" t="s">
        <v>2340</v>
      </c>
    </row>
    <row r="1029" spans="1:8" ht="14.25">
      <c r="A1029" s="287" t="s">
        <v>2341</v>
      </c>
      <c r="B1029" s="72">
        <f>VLOOKUP(F1029,'[1]表二（旧）'!$F$5:$G$1311,2,FALSE)</f>
        <v>0</v>
      </c>
      <c r="C1029" s="72"/>
      <c r="D1029" s="72">
        <f aca="true" t="shared" si="49" ref="D1029:D1092">C1029-B1029</f>
        <v>0</v>
      </c>
      <c r="E1029" s="273">
        <f aca="true" t="shared" si="50" ref="E1029:E1092">IF(B1029=0,"",ROUND(D1029/B1029*100,1))</f>
      </c>
      <c r="F1029" s="274">
        <v>2150509</v>
      </c>
      <c r="G1029" s="51">
        <f t="shared" si="48"/>
        <v>0</v>
      </c>
      <c r="H1029" s="274" t="s">
        <v>2341</v>
      </c>
    </row>
    <row r="1030" spans="1:8" ht="14.25">
      <c r="A1030" s="287" t="s">
        <v>2342</v>
      </c>
      <c r="B1030" s="72">
        <f>VLOOKUP(F1030,'[1]表二（旧）'!$F$5:$G$1311,2,FALSE)</f>
        <v>0</v>
      </c>
      <c r="C1030" s="72"/>
      <c r="D1030" s="72">
        <f t="shared" si="49"/>
        <v>0</v>
      </c>
      <c r="E1030" s="273">
        <f t="shared" si="50"/>
      </c>
      <c r="F1030" s="274">
        <v>2150510</v>
      </c>
      <c r="G1030" s="51">
        <f t="shared" si="48"/>
        <v>0</v>
      </c>
      <c r="H1030" s="274" t="s">
        <v>2342</v>
      </c>
    </row>
    <row r="1031" spans="1:8" ht="14.25">
      <c r="A1031" s="287" t="s">
        <v>2343</v>
      </c>
      <c r="B1031" s="72">
        <f>VLOOKUP(F1031,'[1]表二（旧）'!$F$5:$G$1311,2,FALSE)</f>
        <v>0</v>
      </c>
      <c r="C1031" s="72"/>
      <c r="D1031" s="72">
        <f t="shared" si="49"/>
        <v>0</v>
      </c>
      <c r="E1031" s="273">
        <f t="shared" si="50"/>
      </c>
      <c r="F1031" s="274">
        <v>2150511</v>
      </c>
      <c r="G1031" s="51">
        <f t="shared" si="48"/>
        <v>0</v>
      </c>
      <c r="H1031" s="274" t="s">
        <v>2343</v>
      </c>
    </row>
    <row r="1032" spans="1:8" ht="14.25">
      <c r="A1032" s="287" t="s">
        <v>2288</v>
      </c>
      <c r="B1032" s="72">
        <f>VLOOKUP(F1032,'[1]表二（旧）'!$F$5:$G$1311,2,FALSE)</f>
        <v>0</v>
      </c>
      <c r="C1032" s="72"/>
      <c r="D1032" s="72">
        <f t="shared" si="49"/>
        <v>0</v>
      </c>
      <c r="E1032" s="273">
        <f t="shared" si="50"/>
      </c>
      <c r="F1032" s="274">
        <v>2150513</v>
      </c>
      <c r="G1032" s="51">
        <f t="shared" si="48"/>
        <v>0</v>
      </c>
      <c r="H1032" s="274" t="s">
        <v>2288</v>
      </c>
    </row>
    <row r="1033" spans="1:8" ht="14.25">
      <c r="A1033" s="287" t="s">
        <v>2344</v>
      </c>
      <c r="B1033" s="72">
        <f>VLOOKUP(F1033,'[1]表二（旧）'!$F$5:$G$1311,2,FALSE)</f>
        <v>0</v>
      </c>
      <c r="C1033" s="72"/>
      <c r="D1033" s="72">
        <f t="shared" si="49"/>
        <v>0</v>
      </c>
      <c r="E1033" s="273">
        <f t="shared" si="50"/>
      </c>
      <c r="F1033" s="274">
        <v>2150515</v>
      </c>
      <c r="G1033" s="51">
        <f t="shared" si="48"/>
        <v>0</v>
      </c>
      <c r="H1033" s="274" t="s">
        <v>2344</v>
      </c>
    </row>
    <row r="1034" spans="1:8" ht="14.25">
      <c r="A1034" s="287" t="s">
        <v>2345</v>
      </c>
      <c r="B1034" s="72">
        <f>VLOOKUP(F1034,'[1]表二（旧）'!$F$5:$G$1311,2,FALSE)</f>
        <v>0</v>
      </c>
      <c r="C1034" s="72">
        <v>500</v>
      </c>
      <c r="D1034" s="72">
        <f t="shared" si="49"/>
        <v>500</v>
      </c>
      <c r="E1034" s="273">
        <f t="shared" si="50"/>
      </c>
      <c r="F1034" s="274">
        <v>2150599</v>
      </c>
      <c r="G1034" s="51">
        <f t="shared" si="48"/>
        <v>500</v>
      </c>
      <c r="H1034" s="274" t="s">
        <v>2345</v>
      </c>
    </row>
    <row r="1035" spans="1:8" ht="14.25">
      <c r="A1035" s="287" t="s">
        <v>2346</v>
      </c>
      <c r="B1035" s="72">
        <f>SUM(B1036:B1041)</f>
        <v>0</v>
      </c>
      <c r="C1035" s="72">
        <f>SUM(C1036:C1041)</f>
        <v>0</v>
      </c>
      <c r="D1035" s="72">
        <f t="shared" si="49"/>
        <v>0</v>
      </c>
      <c r="E1035" s="273">
        <f t="shared" si="50"/>
      </c>
      <c r="F1035" s="274">
        <v>21507</v>
      </c>
      <c r="G1035" s="51">
        <f t="shared" si="48"/>
        <v>0</v>
      </c>
      <c r="H1035" s="274" t="s">
        <v>2346</v>
      </c>
    </row>
    <row r="1036" spans="1:8" ht="14.25">
      <c r="A1036" s="287" t="s">
        <v>2140</v>
      </c>
      <c r="B1036" s="72">
        <f>VLOOKUP(F1036,'[1]表二（旧）'!$F$5:$G$1311,2,FALSE)</f>
        <v>0</v>
      </c>
      <c r="C1036" s="72"/>
      <c r="D1036" s="72">
        <f t="shared" si="49"/>
        <v>0</v>
      </c>
      <c r="E1036" s="273">
        <f t="shared" si="50"/>
      </c>
      <c r="F1036" s="274">
        <v>2150701</v>
      </c>
      <c r="G1036" s="51">
        <f t="shared" si="48"/>
        <v>0</v>
      </c>
      <c r="H1036" s="274" t="s">
        <v>2140</v>
      </c>
    </row>
    <row r="1037" spans="1:8" ht="14.25">
      <c r="A1037" s="287" t="s">
        <v>2096</v>
      </c>
      <c r="B1037" s="72">
        <f>VLOOKUP(F1037,'[1]表二（旧）'!$F$5:$G$1311,2,FALSE)</f>
        <v>0</v>
      </c>
      <c r="C1037" s="72"/>
      <c r="D1037" s="72">
        <f t="shared" si="49"/>
        <v>0</v>
      </c>
      <c r="E1037" s="273">
        <f t="shared" si="50"/>
      </c>
      <c r="F1037" s="274">
        <v>2150702</v>
      </c>
      <c r="G1037" s="51">
        <f t="shared" si="48"/>
        <v>0</v>
      </c>
      <c r="H1037" s="274" t="s">
        <v>2096</v>
      </c>
    </row>
    <row r="1038" spans="1:8" ht="14.25">
      <c r="A1038" s="287" t="s">
        <v>2098</v>
      </c>
      <c r="B1038" s="72">
        <f>VLOOKUP(F1038,'[1]表二（旧）'!$F$5:$G$1311,2,FALSE)</f>
        <v>0</v>
      </c>
      <c r="C1038" s="72"/>
      <c r="D1038" s="72">
        <f t="shared" si="49"/>
        <v>0</v>
      </c>
      <c r="E1038" s="273">
        <f t="shared" si="50"/>
      </c>
      <c r="F1038" s="274">
        <v>2150703</v>
      </c>
      <c r="G1038" s="51">
        <f t="shared" si="48"/>
        <v>0</v>
      </c>
      <c r="H1038" s="274" t="s">
        <v>2098</v>
      </c>
    </row>
    <row r="1039" spans="1:8" ht="14.25">
      <c r="A1039" s="287" t="s">
        <v>2347</v>
      </c>
      <c r="B1039" s="72">
        <f>VLOOKUP(F1039,'[1]表二（旧）'!$F$5:$G$1311,2,FALSE)</f>
        <v>0</v>
      </c>
      <c r="C1039" s="72"/>
      <c r="D1039" s="72">
        <f t="shared" si="49"/>
        <v>0</v>
      </c>
      <c r="E1039" s="273">
        <f t="shared" si="50"/>
      </c>
      <c r="F1039" s="274">
        <v>2150704</v>
      </c>
      <c r="G1039" s="51">
        <f t="shared" si="48"/>
        <v>0</v>
      </c>
      <c r="H1039" s="274" t="s">
        <v>2347</v>
      </c>
    </row>
    <row r="1040" spans="1:8" ht="14.25">
      <c r="A1040" s="286" t="s">
        <v>2348</v>
      </c>
      <c r="B1040" s="72"/>
      <c r="C1040" s="72"/>
      <c r="D1040" s="72">
        <f t="shared" si="49"/>
        <v>0</v>
      </c>
      <c r="E1040" s="273">
        <f t="shared" si="50"/>
      </c>
      <c r="F1040" s="274">
        <v>2150705</v>
      </c>
      <c r="G1040" s="51">
        <f t="shared" si="48"/>
        <v>0</v>
      </c>
      <c r="H1040" s="274" t="s">
        <v>2349</v>
      </c>
    </row>
    <row r="1041" spans="1:8" ht="14.25">
      <c r="A1041" s="287" t="s">
        <v>2350</v>
      </c>
      <c r="B1041" s="72">
        <f>VLOOKUP(F1041,'[1]表二（旧）'!$F$5:$G$1311,2,FALSE)</f>
        <v>0</v>
      </c>
      <c r="C1041" s="72"/>
      <c r="D1041" s="72">
        <f t="shared" si="49"/>
        <v>0</v>
      </c>
      <c r="E1041" s="273">
        <f t="shared" si="50"/>
      </c>
      <c r="F1041" s="274">
        <v>2150799</v>
      </c>
      <c r="G1041" s="51">
        <f t="shared" si="48"/>
        <v>0</v>
      </c>
      <c r="H1041" s="274" t="s">
        <v>2350</v>
      </c>
    </row>
    <row r="1042" spans="1:8" ht="14.25">
      <c r="A1042" s="287" t="s">
        <v>2638</v>
      </c>
      <c r="B1042" s="72">
        <f>SUM(B1043:B1048)</f>
        <v>560</v>
      </c>
      <c r="C1042" s="72">
        <f>SUM(C1043:C1048)</f>
        <v>0</v>
      </c>
      <c r="D1042" s="72">
        <f t="shared" si="49"/>
        <v>-560</v>
      </c>
      <c r="E1042" s="273">
        <f t="shared" si="50"/>
        <v>-100</v>
      </c>
      <c r="F1042" s="274">
        <v>21508</v>
      </c>
      <c r="G1042" s="51">
        <f t="shared" si="48"/>
        <v>0</v>
      </c>
      <c r="H1042" s="274" t="s">
        <v>2351</v>
      </c>
    </row>
    <row r="1043" spans="1:8" ht="14.25">
      <c r="A1043" s="287" t="s">
        <v>2140</v>
      </c>
      <c r="B1043" s="72">
        <f>VLOOKUP(F1043,'[1]表二（旧）'!$F$5:$G$1311,2,FALSE)</f>
        <v>0</v>
      </c>
      <c r="C1043" s="72"/>
      <c r="D1043" s="72">
        <f t="shared" si="49"/>
        <v>0</v>
      </c>
      <c r="E1043" s="273">
        <f t="shared" si="50"/>
      </c>
      <c r="F1043" s="274">
        <v>2150801</v>
      </c>
      <c r="G1043" s="51">
        <f t="shared" si="48"/>
        <v>0</v>
      </c>
      <c r="H1043" s="274" t="s">
        <v>2140</v>
      </c>
    </row>
    <row r="1044" spans="1:8" ht="14.25">
      <c r="A1044" s="287" t="s">
        <v>2096</v>
      </c>
      <c r="B1044" s="72">
        <f>VLOOKUP(F1044,'[1]表二（旧）'!$F$5:$G$1311,2,FALSE)</f>
        <v>0</v>
      </c>
      <c r="C1044" s="72"/>
      <c r="D1044" s="72">
        <f t="shared" si="49"/>
        <v>0</v>
      </c>
      <c r="E1044" s="273">
        <f t="shared" si="50"/>
      </c>
      <c r="F1044" s="274">
        <v>2150802</v>
      </c>
      <c r="G1044" s="51">
        <f t="shared" si="48"/>
        <v>0</v>
      </c>
      <c r="H1044" s="274" t="s">
        <v>2096</v>
      </c>
    </row>
    <row r="1045" spans="1:8" ht="14.25">
      <c r="A1045" s="287" t="s">
        <v>2098</v>
      </c>
      <c r="B1045" s="72">
        <f>VLOOKUP(F1045,'[1]表二（旧）'!$F$5:$G$1311,2,FALSE)</f>
        <v>0</v>
      </c>
      <c r="C1045" s="72"/>
      <c r="D1045" s="72">
        <f t="shared" si="49"/>
        <v>0</v>
      </c>
      <c r="E1045" s="273">
        <f t="shared" si="50"/>
      </c>
      <c r="F1045" s="274">
        <v>2150803</v>
      </c>
      <c r="G1045" s="51">
        <f t="shared" si="48"/>
        <v>0</v>
      </c>
      <c r="H1045" s="274" t="s">
        <v>2098</v>
      </c>
    </row>
    <row r="1046" spans="1:8" ht="14.25">
      <c r="A1046" s="287" t="s">
        <v>2352</v>
      </c>
      <c r="B1046" s="72">
        <f>VLOOKUP(F1046,'[1]表二（旧）'!$F$5:$G$1311,2,FALSE)</f>
        <v>0</v>
      </c>
      <c r="C1046" s="72"/>
      <c r="D1046" s="72">
        <f t="shared" si="49"/>
        <v>0</v>
      </c>
      <c r="E1046" s="273">
        <f t="shared" si="50"/>
      </c>
      <c r="F1046" s="274">
        <v>2150804</v>
      </c>
      <c r="G1046" s="51">
        <f t="shared" si="48"/>
        <v>0</v>
      </c>
      <c r="H1046" s="274" t="s">
        <v>2352</v>
      </c>
    </row>
    <row r="1047" spans="1:8" ht="14.25">
      <c r="A1047" s="287" t="s">
        <v>2639</v>
      </c>
      <c r="B1047" s="72">
        <f>VLOOKUP(F1047,'[1]表二（旧）'!$F$5:$G$1311,2,FALSE)</f>
        <v>560</v>
      </c>
      <c r="C1047" s="72"/>
      <c r="D1047" s="72">
        <f t="shared" si="49"/>
        <v>-560</v>
      </c>
      <c r="E1047" s="273">
        <f t="shared" si="50"/>
        <v>-100</v>
      </c>
      <c r="F1047" s="274">
        <v>2150805</v>
      </c>
      <c r="G1047" s="51">
        <f t="shared" si="48"/>
        <v>0</v>
      </c>
      <c r="H1047" s="274" t="s">
        <v>2353</v>
      </c>
    </row>
    <row r="1048" spans="1:8" ht="14.25">
      <c r="A1048" s="287" t="s">
        <v>2354</v>
      </c>
      <c r="B1048" s="72">
        <f>VLOOKUP(F1048,'[1]表二（旧）'!$F$5:$G$1311,2,FALSE)</f>
        <v>0</v>
      </c>
      <c r="C1048" s="72"/>
      <c r="D1048" s="72">
        <f t="shared" si="49"/>
        <v>0</v>
      </c>
      <c r="E1048" s="273">
        <f t="shared" si="50"/>
      </c>
      <c r="F1048" s="274">
        <v>2150899</v>
      </c>
      <c r="G1048" s="51">
        <f t="shared" si="48"/>
        <v>0</v>
      </c>
      <c r="H1048" s="274" t="s">
        <v>2354</v>
      </c>
    </row>
    <row r="1049" spans="1:8" ht="14.25">
      <c r="A1049" s="287" t="s">
        <v>2355</v>
      </c>
      <c r="B1049" s="72">
        <f>SUM(B1050:B1054)</f>
        <v>0</v>
      </c>
      <c r="C1049" s="72">
        <f>SUM(C1050:C1054)</f>
        <v>0</v>
      </c>
      <c r="D1049" s="72">
        <f t="shared" si="49"/>
        <v>0</v>
      </c>
      <c r="E1049" s="273">
        <f t="shared" si="50"/>
      </c>
      <c r="F1049" s="274">
        <v>21599</v>
      </c>
      <c r="G1049" s="51">
        <f t="shared" si="48"/>
        <v>0</v>
      </c>
      <c r="H1049" s="274" t="s">
        <v>2355</v>
      </c>
    </row>
    <row r="1050" spans="1:8" ht="14.25">
      <c r="A1050" s="287" t="s">
        <v>2356</v>
      </c>
      <c r="B1050" s="72">
        <f>VLOOKUP(F1050,'[1]表二（旧）'!$F$5:$G$1311,2,FALSE)</f>
        <v>0</v>
      </c>
      <c r="C1050" s="72"/>
      <c r="D1050" s="72">
        <f t="shared" si="49"/>
        <v>0</v>
      </c>
      <c r="E1050" s="273">
        <f t="shared" si="50"/>
      </c>
      <c r="F1050" s="274">
        <v>2159901</v>
      </c>
      <c r="G1050" s="51">
        <f t="shared" si="48"/>
        <v>0</v>
      </c>
      <c r="H1050" s="274" t="s">
        <v>2356</v>
      </c>
    </row>
    <row r="1051" spans="1:8" ht="14.25">
      <c r="A1051" s="287" t="s">
        <v>2357</v>
      </c>
      <c r="B1051" s="72">
        <f>VLOOKUP(F1051,'[1]表二（旧）'!$F$5:$G$1311,2,FALSE)</f>
        <v>0</v>
      </c>
      <c r="C1051" s="72"/>
      <c r="D1051" s="72">
        <f t="shared" si="49"/>
        <v>0</v>
      </c>
      <c r="E1051" s="273">
        <f t="shared" si="50"/>
      </c>
      <c r="F1051" s="274">
        <v>2159904</v>
      </c>
      <c r="G1051" s="51">
        <f t="shared" si="48"/>
        <v>0</v>
      </c>
      <c r="H1051" s="274" t="s">
        <v>2357</v>
      </c>
    </row>
    <row r="1052" spans="1:8" ht="14.25">
      <c r="A1052" s="287" t="s">
        <v>2358</v>
      </c>
      <c r="B1052" s="72">
        <f>VLOOKUP(F1052,'[1]表二（旧）'!$F$5:$G$1311,2,FALSE)</f>
        <v>0</v>
      </c>
      <c r="C1052" s="72"/>
      <c r="D1052" s="72">
        <f t="shared" si="49"/>
        <v>0</v>
      </c>
      <c r="E1052" s="273">
        <f t="shared" si="50"/>
      </c>
      <c r="F1052" s="274">
        <v>2159905</v>
      </c>
      <c r="G1052" s="51">
        <f t="shared" si="48"/>
        <v>0</v>
      </c>
      <c r="H1052" s="274" t="s">
        <v>2358</v>
      </c>
    </row>
    <row r="1053" spans="1:8" ht="14.25">
      <c r="A1053" s="287" t="s">
        <v>2359</v>
      </c>
      <c r="B1053" s="72">
        <f>VLOOKUP(F1053,'[1]表二（旧）'!$F$5:$G$1311,2,FALSE)</f>
        <v>0</v>
      </c>
      <c r="C1053" s="72"/>
      <c r="D1053" s="72">
        <f t="shared" si="49"/>
        <v>0</v>
      </c>
      <c r="E1053" s="273">
        <f t="shared" si="50"/>
      </c>
      <c r="F1053" s="274">
        <v>2159906</v>
      </c>
      <c r="G1053" s="51">
        <f t="shared" si="48"/>
        <v>0</v>
      </c>
      <c r="H1053" s="274" t="s">
        <v>2359</v>
      </c>
    </row>
    <row r="1054" spans="1:8" ht="14.25">
      <c r="A1054" s="287" t="s">
        <v>2360</v>
      </c>
      <c r="B1054" s="72">
        <f>VLOOKUP(F1054,'[1]表二（旧）'!$F$5:$G$1311,2,FALSE)+VLOOKUP(2159902,'[1]表二（旧）'!$F$5:$G$1311,2,FALSE)</f>
        <v>0</v>
      </c>
      <c r="C1054" s="72"/>
      <c r="D1054" s="72">
        <f t="shared" si="49"/>
        <v>0</v>
      </c>
      <c r="E1054" s="273">
        <f t="shared" si="50"/>
      </c>
      <c r="F1054" s="274">
        <v>2159999</v>
      </c>
      <c r="G1054" s="51">
        <f t="shared" si="48"/>
        <v>0</v>
      </c>
      <c r="H1054" s="274" t="s">
        <v>2360</v>
      </c>
    </row>
    <row r="1055" spans="1:8" ht="14.25">
      <c r="A1055" s="287" t="s">
        <v>458</v>
      </c>
      <c r="B1055" s="72">
        <f>SUM(B1056,B1066,B1072,)</f>
        <v>727</v>
      </c>
      <c r="C1055" s="72">
        <f>SUM(C1056,C1066,C1072,)</f>
        <v>2848</v>
      </c>
      <c r="D1055" s="72">
        <f t="shared" si="49"/>
        <v>2121</v>
      </c>
      <c r="E1055" s="273">
        <f t="shared" si="50"/>
        <v>291.7</v>
      </c>
      <c r="F1055" s="274">
        <v>216</v>
      </c>
      <c r="G1055" s="51">
        <f t="shared" si="48"/>
        <v>2848</v>
      </c>
      <c r="H1055" s="274" t="s">
        <v>2361</v>
      </c>
    </row>
    <row r="1056" spans="1:8" ht="14.25">
      <c r="A1056" s="287" t="s">
        <v>2362</v>
      </c>
      <c r="B1056" s="72">
        <f>SUM(B1057:B1065)</f>
        <v>383</v>
      </c>
      <c r="C1056" s="72">
        <f>SUM(C1057:C1065)</f>
        <v>2362</v>
      </c>
      <c r="D1056" s="72">
        <f t="shared" si="49"/>
        <v>1979</v>
      </c>
      <c r="E1056" s="273">
        <f t="shared" si="50"/>
        <v>516.7</v>
      </c>
      <c r="F1056" s="274">
        <v>21602</v>
      </c>
      <c r="G1056" s="51">
        <f t="shared" si="48"/>
        <v>2362</v>
      </c>
      <c r="H1056" s="274" t="s">
        <v>2362</v>
      </c>
    </row>
    <row r="1057" spans="1:8" ht="14.25">
      <c r="A1057" s="287" t="s">
        <v>2140</v>
      </c>
      <c r="B1057" s="72">
        <f>VLOOKUP(F1057,'[1]表二（旧）'!$F$5:$G$1311,2,FALSE)</f>
        <v>112</v>
      </c>
      <c r="C1057" s="72">
        <v>104</v>
      </c>
      <c r="D1057" s="72">
        <f t="shared" si="49"/>
        <v>-8</v>
      </c>
      <c r="E1057" s="273">
        <f t="shared" si="50"/>
        <v>-7.1</v>
      </c>
      <c r="F1057" s="274">
        <v>2160201</v>
      </c>
      <c r="G1057" s="51">
        <f t="shared" si="48"/>
        <v>104</v>
      </c>
      <c r="H1057" s="274" t="s">
        <v>2140</v>
      </c>
    </row>
    <row r="1058" spans="1:8" ht="14.25">
      <c r="A1058" s="287" t="s">
        <v>2096</v>
      </c>
      <c r="B1058" s="72">
        <f>VLOOKUP(F1058,'[1]表二（旧）'!$F$5:$G$1311,2,FALSE)</f>
        <v>20</v>
      </c>
      <c r="C1058" s="72"/>
      <c r="D1058" s="72">
        <f t="shared" si="49"/>
        <v>-20</v>
      </c>
      <c r="E1058" s="273">
        <f t="shared" si="50"/>
        <v>-100</v>
      </c>
      <c r="F1058" s="274">
        <v>2160202</v>
      </c>
      <c r="G1058" s="51">
        <f t="shared" si="48"/>
        <v>0</v>
      </c>
      <c r="H1058" s="274" t="s">
        <v>2096</v>
      </c>
    </row>
    <row r="1059" spans="1:8" ht="14.25">
      <c r="A1059" s="287" t="s">
        <v>2098</v>
      </c>
      <c r="B1059" s="72">
        <f>VLOOKUP(F1059,'[1]表二（旧）'!$F$5:$G$1311,2,FALSE)</f>
        <v>0</v>
      </c>
      <c r="C1059" s="72"/>
      <c r="D1059" s="72">
        <f t="shared" si="49"/>
        <v>0</v>
      </c>
      <c r="E1059" s="273">
        <f t="shared" si="50"/>
      </c>
      <c r="F1059" s="274">
        <v>2160203</v>
      </c>
      <c r="G1059" s="51">
        <f t="shared" si="48"/>
        <v>0</v>
      </c>
      <c r="H1059" s="274" t="s">
        <v>2098</v>
      </c>
    </row>
    <row r="1060" spans="1:8" ht="14.25">
      <c r="A1060" s="287" t="s">
        <v>2363</v>
      </c>
      <c r="B1060" s="72">
        <f>VLOOKUP(F1060,'[1]表二（旧）'!$F$5:$G$1311,2,FALSE)</f>
        <v>0</v>
      </c>
      <c r="C1060" s="72"/>
      <c r="D1060" s="72">
        <f t="shared" si="49"/>
        <v>0</v>
      </c>
      <c r="E1060" s="273">
        <f t="shared" si="50"/>
      </c>
      <c r="F1060" s="274">
        <v>2160216</v>
      </c>
      <c r="G1060" s="51">
        <f t="shared" si="48"/>
        <v>0</v>
      </c>
      <c r="H1060" s="274" t="s">
        <v>2363</v>
      </c>
    </row>
    <row r="1061" spans="1:8" ht="14.25">
      <c r="A1061" s="287" t="s">
        <v>2364</v>
      </c>
      <c r="B1061" s="72">
        <f>VLOOKUP(F1061,'[1]表二（旧）'!$F$5:$G$1311,2,FALSE)</f>
        <v>0</v>
      </c>
      <c r="C1061" s="72"/>
      <c r="D1061" s="72">
        <f t="shared" si="49"/>
        <v>0</v>
      </c>
      <c r="E1061" s="273">
        <f t="shared" si="50"/>
      </c>
      <c r="F1061" s="274">
        <v>2160217</v>
      </c>
      <c r="G1061" s="51">
        <f t="shared" si="48"/>
        <v>0</v>
      </c>
      <c r="H1061" s="274" t="s">
        <v>2364</v>
      </c>
    </row>
    <row r="1062" spans="1:8" ht="14.25">
      <c r="A1062" s="287" t="s">
        <v>2365</v>
      </c>
      <c r="B1062" s="72">
        <f>VLOOKUP(F1062,'[1]表二（旧）'!$F$5:$G$1311,2,FALSE)</f>
        <v>0</v>
      </c>
      <c r="C1062" s="72"/>
      <c r="D1062" s="72">
        <f t="shared" si="49"/>
        <v>0</v>
      </c>
      <c r="E1062" s="273">
        <f t="shared" si="50"/>
      </c>
      <c r="F1062" s="274">
        <v>2160218</v>
      </c>
      <c r="G1062" s="51">
        <f t="shared" si="48"/>
        <v>0</v>
      </c>
      <c r="H1062" s="274" t="s">
        <v>2365</v>
      </c>
    </row>
    <row r="1063" spans="1:8" ht="14.25">
      <c r="A1063" s="287" t="s">
        <v>2366</v>
      </c>
      <c r="B1063" s="72">
        <f>VLOOKUP(F1063,'[1]表二（旧）'!$F$5:$G$1311,2,FALSE)</f>
        <v>0</v>
      </c>
      <c r="C1063" s="72"/>
      <c r="D1063" s="72">
        <f t="shared" si="49"/>
        <v>0</v>
      </c>
      <c r="E1063" s="273">
        <f t="shared" si="50"/>
      </c>
      <c r="F1063" s="274">
        <v>2160219</v>
      </c>
      <c r="G1063" s="51">
        <f t="shared" si="48"/>
        <v>0</v>
      </c>
      <c r="H1063" s="274" t="s">
        <v>2366</v>
      </c>
    </row>
    <row r="1064" spans="1:8" ht="14.25">
      <c r="A1064" s="287" t="s">
        <v>2100</v>
      </c>
      <c r="B1064" s="72">
        <f>VLOOKUP(F1064,'[1]表二（旧）'!$F$5:$G$1311,2,FALSE)</f>
        <v>0</v>
      </c>
      <c r="C1064" s="72"/>
      <c r="D1064" s="72">
        <f t="shared" si="49"/>
        <v>0</v>
      </c>
      <c r="E1064" s="273">
        <f t="shared" si="50"/>
      </c>
      <c r="F1064" s="274">
        <v>2160250</v>
      </c>
      <c r="G1064" s="51">
        <f t="shared" si="48"/>
        <v>0</v>
      </c>
      <c r="H1064" s="274" t="s">
        <v>2100</v>
      </c>
    </row>
    <row r="1065" spans="1:8" ht="14.25">
      <c r="A1065" s="287" t="s">
        <v>2367</v>
      </c>
      <c r="B1065" s="72">
        <f>VLOOKUP(F1065,'[1]表二（旧）'!$F$5:$G$1311,2,FALSE)</f>
        <v>251</v>
      </c>
      <c r="C1065" s="72">
        <v>2258</v>
      </c>
      <c r="D1065" s="72">
        <f t="shared" si="49"/>
        <v>2007</v>
      </c>
      <c r="E1065" s="273">
        <f t="shared" si="50"/>
        <v>799.6</v>
      </c>
      <c r="F1065" s="274">
        <v>2160299</v>
      </c>
      <c r="G1065" s="51">
        <f t="shared" si="48"/>
        <v>2258</v>
      </c>
      <c r="H1065" s="274" t="s">
        <v>2367</v>
      </c>
    </row>
    <row r="1066" spans="1:8" ht="14.25">
      <c r="A1066" s="287" t="s">
        <v>2368</v>
      </c>
      <c r="B1066" s="72">
        <f>SUM(B1067:B1071)</f>
        <v>0</v>
      </c>
      <c r="C1066" s="72">
        <f>SUM(C1067:C1071)</f>
        <v>0</v>
      </c>
      <c r="D1066" s="72">
        <f t="shared" si="49"/>
        <v>0</v>
      </c>
      <c r="E1066" s="273">
        <f t="shared" si="50"/>
      </c>
      <c r="F1066" s="274">
        <v>21606</v>
      </c>
      <c r="G1066" s="51">
        <f t="shared" si="48"/>
        <v>0</v>
      </c>
      <c r="H1066" s="274" t="s">
        <v>2368</v>
      </c>
    </row>
    <row r="1067" spans="1:8" ht="14.25">
      <c r="A1067" s="287" t="s">
        <v>2140</v>
      </c>
      <c r="B1067" s="72">
        <f>VLOOKUP(F1067,'[1]表二（旧）'!$F$5:$G$1311,2,FALSE)</f>
        <v>0</v>
      </c>
      <c r="C1067" s="72"/>
      <c r="D1067" s="72">
        <f t="shared" si="49"/>
        <v>0</v>
      </c>
      <c r="E1067" s="273">
        <f t="shared" si="50"/>
      </c>
      <c r="F1067" s="274">
        <v>2160601</v>
      </c>
      <c r="G1067" s="51">
        <f t="shared" si="48"/>
        <v>0</v>
      </c>
      <c r="H1067" s="274" t="s">
        <v>2140</v>
      </c>
    </row>
    <row r="1068" spans="1:8" ht="14.25">
      <c r="A1068" s="287" t="s">
        <v>2096</v>
      </c>
      <c r="B1068" s="72">
        <f>VLOOKUP(F1068,'[1]表二（旧）'!$F$5:$G$1311,2,FALSE)</f>
        <v>0</v>
      </c>
      <c r="C1068" s="72"/>
      <c r="D1068" s="72">
        <f t="shared" si="49"/>
        <v>0</v>
      </c>
      <c r="E1068" s="273">
        <f t="shared" si="50"/>
      </c>
      <c r="F1068" s="274">
        <v>2160602</v>
      </c>
      <c r="G1068" s="51">
        <f t="shared" si="48"/>
        <v>0</v>
      </c>
      <c r="H1068" s="274" t="s">
        <v>2096</v>
      </c>
    </row>
    <row r="1069" spans="1:8" ht="14.25">
      <c r="A1069" s="287" t="s">
        <v>2098</v>
      </c>
      <c r="B1069" s="72">
        <f>VLOOKUP(F1069,'[1]表二（旧）'!$F$5:$G$1311,2,FALSE)</f>
        <v>0</v>
      </c>
      <c r="C1069" s="72"/>
      <c r="D1069" s="72">
        <f t="shared" si="49"/>
        <v>0</v>
      </c>
      <c r="E1069" s="273">
        <f t="shared" si="50"/>
      </c>
      <c r="F1069" s="274">
        <v>2160603</v>
      </c>
      <c r="G1069" s="51">
        <f t="shared" si="48"/>
        <v>0</v>
      </c>
      <c r="H1069" s="274" t="s">
        <v>2098</v>
      </c>
    </row>
    <row r="1070" spans="1:8" ht="14.25">
      <c r="A1070" s="287" t="s">
        <v>2369</v>
      </c>
      <c r="B1070" s="72">
        <f>VLOOKUP(F1070,'[1]表二（旧）'!$F$5:$G$1311,2,FALSE)</f>
        <v>0</v>
      </c>
      <c r="C1070" s="72"/>
      <c r="D1070" s="72">
        <f t="shared" si="49"/>
        <v>0</v>
      </c>
      <c r="E1070" s="273">
        <f t="shared" si="50"/>
      </c>
      <c r="F1070" s="274">
        <v>2160607</v>
      </c>
      <c r="G1070" s="51">
        <f t="shared" si="48"/>
        <v>0</v>
      </c>
      <c r="H1070" s="274" t="s">
        <v>2369</v>
      </c>
    </row>
    <row r="1071" spans="1:8" ht="14.25">
      <c r="A1071" s="287" t="s">
        <v>2370</v>
      </c>
      <c r="B1071" s="72">
        <f>VLOOKUP(F1071,'[1]表二（旧）'!$F$5:$G$1311,2,FALSE)</f>
        <v>0</v>
      </c>
      <c r="C1071" s="72"/>
      <c r="D1071" s="72">
        <f t="shared" si="49"/>
        <v>0</v>
      </c>
      <c r="E1071" s="273">
        <f t="shared" si="50"/>
      </c>
      <c r="F1071" s="274">
        <v>2160699</v>
      </c>
      <c r="G1071" s="51">
        <f t="shared" si="48"/>
        <v>0</v>
      </c>
      <c r="H1071" s="274" t="s">
        <v>2370</v>
      </c>
    </row>
    <row r="1072" spans="1:8" ht="14.25">
      <c r="A1072" s="287" t="s">
        <v>2371</v>
      </c>
      <c r="B1072" s="72">
        <f>SUM(B1073:B1074)</f>
        <v>344</v>
      </c>
      <c r="C1072" s="72">
        <f>SUM(C1073:C1074)</f>
        <v>486</v>
      </c>
      <c r="D1072" s="72">
        <f t="shared" si="49"/>
        <v>142</v>
      </c>
      <c r="E1072" s="273">
        <f t="shared" si="50"/>
        <v>41.3</v>
      </c>
      <c r="F1072" s="274">
        <v>21699</v>
      </c>
      <c r="G1072" s="51">
        <f t="shared" si="48"/>
        <v>486</v>
      </c>
      <c r="H1072" s="274" t="s">
        <v>2371</v>
      </c>
    </row>
    <row r="1073" spans="1:8" ht="14.25">
      <c r="A1073" s="287" t="s">
        <v>2372</v>
      </c>
      <c r="B1073" s="72">
        <f>VLOOKUP(F1073,'[1]表二（旧）'!$F$5:$G$1311,2,FALSE)</f>
        <v>327</v>
      </c>
      <c r="C1073" s="72">
        <v>486</v>
      </c>
      <c r="D1073" s="72">
        <f t="shared" si="49"/>
        <v>159</v>
      </c>
      <c r="E1073" s="273">
        <f t="shared" si="50"/>
        <v>48.6</v>
      </c>
      <c r="F1073" s="274">
        <v>2169901</v>
      </c>
      <c r="G1073" s="51">
        <f t="shared" si="48"/>
        <v>486</v>
      </c>
      <c r="H1073" s="274" t="s">
        <v>2372</v>
      </c>
    </row>
    <row r="1074" spans="1:8" ht="14.25">
      <c r="A1074" s="287" t="s">
        <v>2373</v>
      </c>
      <c r="B1074" s="72">
        <f>VLOOKUP(F1074,'[1]表二（旧）'!$F$5:$G$1311,2,FALSE)</f>
        <v>17</v>
      </c>
      <c r="C1074" s="72"/>
      <c r="D1074" s="72">
        <f t="shared" si="49"/>
        <v>-17</v>
      </c>
      <c r="E1074" s="273">
        <f t="shared" si="50"/>
        <v>-100</v>
      </c>
      <c r="F1074" s="274">
        <v>2169999</v>
      </c>
      <c r="G1074" s="51">
        <f t="shared" si="48"/>
        <v>0</v>
      </c>
      <c r="H1074" s="274" t="s">
        <v>2374</v>
      </c>
    </row>
    <row r="1075" spans="1:8" ht="14.25">
      <c r="A1075" s="287" t="s">
        <v>459</v>
      </c>
      <c r="B1075" s="72">
        <f>SUM(B1076,B1083,B1089,)</f>
        <v>0</v>
      </c>
      <c r="C1075" s="72">
        <f>SUM(C1076,C1083,C1089,)</f>
        <v>0</v>
      </c>
      <c r="D1075" s="72">
        <f t="shared" si="49"/>
        <v>0</v>
      </c>
      <c r="E1075" s="273">
        <f t="shared" si="50"/>
      </c>
      <c r="F1075" s="274">
        <v>217</v>
      </c>
      <c r="G1075" s="51">
        <f t="shared" si="48"/>
        <v>0</v>
      </c>
      <c r="H1075" s="274" t="s">
        <v>2375</v>
      </c>
    </row>
    <row r="1076" spans="1:8" ht="14.25">
      <c r="A1076" s="287" t="s">
        <v>2376</v>
      </c>
      <c r="B1076" s="72">
        <f>SUM(B1077:B1082)</f>
        <v>0</v>
      </c>
      <c r="C1076" s="72">
        <f>SUM(C1077:C1082)</f>
        <v>0</v>
      </c>
      <c r="D1076" s="72">
        <f t="shared" si="49"/>
        <v>0</v>
      </c>
      <c r="E1076" s="273">
        <f t="shared" si="50"/>
      </c>
      <c r="F1076" s="274">
        <v>21701</v>
      </c>
      <c r="G1076" s="51">
        <f t="shared" si="48"/>
        <v>0</v>
      </c>
      <c r="H1076" s="274" t="s">
        <v>2376</v>
      </c>
    </row>
    <row r="1077" spans="1:8" ht="14.25">
      <c r="A1077" s="287" t="s">
        <v>2140</v>
      </c>
      <c r="B1077" s="72">
        <f>VLOOKUP(F1077,'[1]表二（旧）'!$F$5:$G$1311,2,FALSE)</f>
        <v>0</v>
      </c>
      <c r="C1077" s="72"/>
      <c r="D1077" s="72">
        <f t="shared" si="49"/>
        <v>0</v>
      </c>
      <c r="E1077" s="273">
        <f t="shared" si="50"/>
      </c>
      <c r="F1077" s="274">
        <v>2170101</v>
      </c>
      <c r="G1077" s="51">
        <f t="shared" si="48"/>
        <v>0</v>
      </c>
      <c r="H1077" s="274" t="s">
        <v>2140</v>
      </c>
    </row>
    <row r="1078" spans="1:8" ht="14.25">
      <c r="A1078" s="287" t="s">
        <v>2096</v>
      </c>
      <c r="B1078" s="72">
        <f>VLOOKUP(F1078,'[1]表二（旧）'!$F$5:$G$1311,2,FALSE)</f>
        <v>0</v>
      </c>
      <c r="C1078" s="72"/>
      <c r="D1078" s="72">
        <f t="shared" si="49"/>
        <v>0</v>
      </c>
      <c r="E1078" s="273">
        <f t="shared" si="50"/>
      </c>
      <c r="F1078" s="274">
        <v>2170102</v>
      </c>
      <c r="G1078" s="51">
        <f t="shared" si="48"/>
        <v>0</v>
      </c>
      <c r="H1078" s="274" t="s">
        <v>2096</v>
      </c>
    </row>
    <row r="1079" spans="1:8" ht="14.25">
      <c r="A1079" s="287" t="s">
        <v>2098</v>
      </c>
      <c r="B1079" s="72">
        <f>VLOOKUP(F1079,'[1]表二（旧）'!$F$5:$G$1311,2,FALSE)</f>
        <v>0</v>
      </c>
      <c r="C1079" s="72"/>
      <c r="D1079" s="72">
        <f t="shared" si="49"/>
        <v>0</v>
      </c>
      <c r="E1079" s="273">
        <f t="shared" si="50"/>
      </c>
      <c r="F1079" s="274">
        <v>2170103</v>
      </c>
      <c r="G1079" s="51">
        <f t="shared" si="48"/>
        <v>0</v>
      </c>
      <c r="H1079" s="274" t="s">
        <v>2098</v>
      </c>
    </row>
    <row r="1080" spans="1:8" ht="14.25">
      <c r="A1080" s="287" t="s">
        <v>2377</v>
      </c>
      <c r="B1080" s="72">
        <f>VLOOKUP(F1080,'[1]表二（旧）'!$F$5:$G$1311,2,FALSE)</f>
        <v>0</v>
      </c>
      <c r="C1080" s="72"/>
      <c r="D1080" s="72">
        <f t="shared" si="49"/>
        <v>0</v>
      </c>
      <c r="E1080" s="273">
        <f t="shared" si="50"/>
      </c>
      <c r="F1080" s="274">
        <v>2170104</v>
      </c>
      <c r="G1080" s="51">
        <f t="shared" si="48"/>
        <v>0</v>
      </c>
      <c r="H1080" s="274" t="s">
        <v>2377</v>
      </c>
    </row>
    <row r="1081" spans="1:8" ht="14.25">
      <c r="A1081" s="287" t="s">
        <v>2100</v>
      </c>
      <c r="B1081" s="72">
        <f>VLOOKUP(F1081,'[1]表二（旧）'!$F$5:$G$1311,2,FALSE)</f>
        <v>0</v>
      </c>
      <c r="C1081" s="72"/>
      <c r="D1081" s="72">
        <f t="shared" si="49"/>
        <v>0</v>
      </c>
      <c r="E1081" s="273">
        <f t="shared" si="50"/>
      </c>
      <c r="F1081" s="274">
        <v>2170150</v>
      </c>
      <c r="G1081" s="51">
        <f t="shared" si="48"/>
        <v>0</v>
      </c>
      <c r="H1081" s="274" t="s">
        <v>2100</v>
      </c>
    </row>
    <row r="1082" spans="1:8" ht="14.25">
      <c r="A1082" s="287" t="s">
        <v>2378</v>
      </c>
      <c r="B1082" s="72">
        <f>VLOOKUP(F1082,'[1]表二（旧）'!$F$5:$G$1311,2,FALSE)</f>
        <v>0</v>
      </c>
      <c r="C1082" s="72"/>
      <c r="D1082" s="72">
        <f t="shared" si="49"/>
        <v>0</v>
      </c>
      <c r="E1082" s="273">
        <f t="shared" si="50"/>
      </c>
      <c r="F1082" s="274">
        <v>2170199</v>
      </c>
      <c r="G1082" s="51">
        <f t="shared" si="48"/>
        <v>0</v>
      </c>
      <c r="H1082" s="274" t="s">
        <v>2378</v>
      </c>
    </row>
    <row r="1083" spans="1:8" ht="14.25">
      <c r="A1083" s="287" t="s">
        <v>2379</v>
      </c>
      <c r="B1083" s="72">
        <f>SUM(B1084:B1088)</f>
        <v>0</v>
      </c>
      <c r="C1083" s="72">
        <f>SUM(C1084:C1088)</f>
        <v>0</v>
      </c>
      <c r="D1083" s="72">
        <f t="shared" si="49"/>
        <v>0</v>
      </c>
      <c r="E1083" s="273">
        <f t="shared" si="50"/>
      </c>
      <c r="F1083" s="274">
        <v>21703</v>
      </c>
      <c r="G1083" s="51">
        <f t="shared" si="48"/>
        <v>0</v>
      </c>
      <c r="H1083" s="274" t="s">
        <v>2379</v>
      </c>
    </row>
    <row r="1084" spans="1:8" ht="14.25">
      <c r="A1084" s="287" t="s">
        <v>2380</v>
      </c>
      <c r="B1084" s="72">
        <f>VLOOKUP(F1084,'[1]表二（旧）'!$F$5:$G$1311,2,FALSE)</f>
        <v>0</v>
      </c>
      <c r="C1084" s="72"/>
      <c r="D1084" s="72">
        <f t="shared" si="49"/>
        <v>0</v>
      </c>
      <c r="E1084" s="273">
        <f t="shared" si="50"/>
      </c>
      <c r="F1084" s="274">
        <v>2170301</v>
      </c>
      <c r="G1084" s="51">
        <f t="shared" si="48"/>
        <v>0</v>
      </c>
      <c r="H1084" s="274" t="s">
        <v>2381</v>
      </c>
    </row>
    <row r="1085" spans="1:8" ht="14.25">
      <c r="A1085" s="288" t="s">
        <v>2382</v>
      </c>
      <c r="B1085" s="72">
        <f>VLOOKUP(F1085,'[1]表二（旧）'!$F$5:$G$1311,2,FALSE)</f>
        <v>0</v>
      </c>
      <c r="C1085" s="72"/>
      <c r="D1085" s="72">
        <f t="shared" si="49"/>
        <v>0</v>
      </c>
      <c r="E1085" s="273">
        <f t="shared" si="50"/>
      </c>
      <c r="F1085" s="274">
        <v>2170302</v>
      </c>
      <c r="G1085" s="51">
        <f t="shared" si="48"/>
        <v>0</v>
      </c>
      <c r="H1085" s="274" t="s">
        <v>2383</v>
      </c>
    </row>
    <row r="1086" spans="1:8" ht="14.25">
      <c r="A1086" s="287" t="s">
        <v>2384</v>
      </c>
      <c r="B1086" s="72">
        <f>VLOOKUP(F1086,'[1]表二（旧）'!$F$5:$G$1311,2,FALSE)</f>
        <v>0</v>
      </c>
      <c r="C1086" s="72"/>
      <c r="D1086" s="72">
        <f t="shared" si="49"/>
        <v>0</v>
      </c>
      <c r="E1086" s="273">
        <f t="shared" si="50"/>
      </c>
      <c r="F1086" s="274">
        <v>2170303</v>
      </c>
      <c r="G1086" s="51">
        <f t="shared" si="48"/>
        <v>0</v>
      </c>
      <c r="H1086" s="274" t="s">
        <v>2384</v>
      </c>
    </row>
    <row r="1087" spans="1:8" ht="14.25">
      <c r="A1087" s="287" t="s">
        <v>2385</v>
      </c>
      <c r="B1087" s="72">
        <f>VLOOKUP(F1087,'[1]表二（旧）'!$F$5:$G$1311,2,FALSE)</f>
        <v>0</v>
      </c>
      <c r="C1087" s="72"/>
      <c r="D1087" s="72">
        <f t="shared" si="49"/>
        <v>0</v>
      </c>
      <c r="E1087" s="273">
        <f t="shared" si="50"/>
      </c>
      <c r="F1087" s="274">
        <v>2170304</v>
      </c>
      <c r="G1087" s="51">
        <f t="shared" si="48"/>
        <v>0</v>
      </c>
      <c r="H1087" s="274" t="s">
        <v>2385</v>
      </c>
    </row>
    <row r="1088" spans="1:8" ht="14.25">
      <c r="A1088" s="287" t="s">
        <v>2386</v>
      </c>
      <c r="B1088" s="72">
        <f>VLOOKUP(F1088,'[1]表二（旧）'!$F$5:$G$1311,2,FALSE)</f>
        <v>0</v>
      </c>
      <c r="C1088" s="72"/>
      <c r="D1088" s="72">
        <f t="shared" si="49"/>
        <v>0</v>
      </c>
      <c r="E1088" s="273">
        <f t="shared" si="50"/>
      </c>
      <c r="F1088" s="274">
        <v>2170399</v>
      </c>
      <c r="G1088" s="51">
        <f t="shared" si="48"/>
        <v>0</v>
      </c>
      <c r="H1088" s="274" t="s">
        <v>2386</v>
      </c>
    </row>
    <row r="1089" spans="1:8" ht="14.25">
      <c r="A1089" s="287" t="s">
        <v>2387</v>
      </c>
      <c r="B1089" s="72">
        <f>VLOOKUP(F1089,'[1]表二（旧）'!$F$5:$G$1311,2,FALSE)</f>
        <v>0</v>
      </c>
      <c r="C1089" s="72"/>
      <c r="D1089" s="72">
        <f t="shared" si="49"/>
        <v>0</v>
      </c>
      <c r="E1089" s="273">
        <f t="shared" si="50"/>
      </c>
      <c r="F1089" s="274">
        <v>21799</v>
      </c>
      <c r="G1089" s="51">
        <f t="shared" si="48"/>
        <v>0</v>
      </c>
      <c r="H1089" s="274" t="s">
        <v>2387</v>
      </c>
    </row>
    <row r="1090" spans="1:8" ht="14.25">
      <c r="A1090" s="287" t="s">
        <v>2388</v>
      </c>
      <c r="B1090" s="72">
        <f>SUM(B1091:B1099)</f>
        <v>0</v>
      </c>
      <c r="C1090" s="72">
        <f>SUM(C1091:C1099)</f>
        <v>23</v>
      </c>
      <c r="D1090" s="72">
        <f t="shared" si="49"/>
        <v>23</v>
      </c>
      <c r="E1090" s="273">
        <f t="shared" si="50"/>
      </c>
      <c r="F1090" s="274">
        <v>219</v>
      </c>
      <c r="G1090" s="51">
        <f t="shared" si="48"/>
        <v>23</v>
      </c>
      <c r="H1090" s="274" t="s">
        <v>1384</v>
      </c>
    </row>
    <row r="1091" spans="1:8" ht="14.25">
      <c r="A1091" s="287" t="s">
        <v>2389</v>
      </c>
      <c r="B1091" s="72">
        <f>VLOOKUP(F1091,'[1]表二（旧）'!$F$5:$G$1311,2,FALSE)</f>
        <v>0</v>
      </c>
      <c r="C1091" s="72"/>
      <c r="D1091" s="72">
        <f t="shared" si="49"/>
        <v>0</v>
      </c>
      <c r="E1091" s="273">
        <f t="shared" si="50"/>
      </c>
      <c r="F1091" s="274">
        <v>21901</v>
      </c>
      <c r="G1091" s="51">
        <f t="shared" si="48"/>
        <v>0</v>
      </c>
      <c r="H1091" s="274" t="s">
        <v>2389</v>
      </c>
    </row>
    <row r="1092" spans="1:8" ht="14.25">
      <c r="A1092" s="287" t="s">
        <v>2390</v>
      </c>
      <c r="B1092" s="72">
        <f>VLOOKUP(F1092,'[1]表二（旧）'!$F$5:$G$1311,2,FALSE)</f>
        <v>0</v>
      </c>
      <c r="C1092" s="72"/>
      <c r="D1092" s="72">
        <f t="shared" si="49"/>
        <v>0</v>
      </c>
      <c r="E1092" s="273">
        <f t="shared" si="50"/>
      </c>
      <c r="F1092" s="274">
        <v>21902</v>
      </c>
      <c r="G1092" s="51">
        <f aca="true" t="shared" si="51" ref="G1092:G1155">SUM(C1092)</f>
        <v>0</v>
      </c>
      <c r="H1092" s="274" t="s">
        <v>2390</v>
      </c>
    </row>
    <row r="1093" spans="1:8" ht="14.25">
      <c r="A1093" s="287" t="s">
        <v>2391</v>
      </c>
      <c r="B1093" s="72">
        <f>VLOOKUP(F1093,'[1]表二（旧）'!$F$5:$G$1311,2,FALSE)</f>
        <v>0</v>
      </c>
      <c r="C1093" s="72"/>
      <c r="D1093" s="72">
        <f aca="true" t="shared" si="52" ref="D1093:D1156">C1093-B1093</f>
        <v>0</v>
      </c>
      <c r="E1093" s="273">
        <f aca="true" t="shared" si="53" ref="E1093:E1156">IF(B1093=0,"",ROUND(D1093/B1093*100,1))</f>
      </c>
      <c r="F1093" s="274">
        <v>21903</v>
      </c>
      <c r="G1093" s="51">
        <f t="shared" si="51"/>
        <v>0</v>
      </c>
      <c r="H1093" s="274" t="s">
        <v>2391</v>
      </c>
    </row>
    <row r="1094" spans="1:8" ht="14.25">
      <c r="A1094" s="287" t="s">
        <v>2392</v>
      </c>
      <c r="B1094" s="72">
        <f>VLOOKUP(F1094,'[1]表二（旧）'!$F$5:$G$1311,2,FALSE)</f>
        <v>0</v>
      </c>
      <c r="C1094" s="72"/>
      <c r="D1094" s="72">
        <f t="shared" si="52"/>
        <v>0</v>
      </c>
      <c r="E1094" s="273">
        <f t="shared" si="53"/>
      </c>
      <c r="F1094" s="274">
        <v>21904</v>
      </c>
      <c r="G1094" s="51">
        <f t="shared" si="51"/>
        <v>0</v>
      </c>
      <c r="H1094" s="274" t="s">
        <v>2392</v>
      </c>
    </row>
    <row r="1095" spans="1:8" ht="14.25">
      <c r="A1095" s="287" t="s">
        <v>2393</v>
      </c>
      <c r="B1095" s="72">
        <f>VLOOKUP(F1095,'[1]表二（旧）'!$F$5:$G$1311,2,FALSE)</f>
        <v>0</v>
      </c>
      <c r="C1095" s="72"/>
      <c r="D1095" s="72">
        <f t="shared" si="52"/>
        <v>0</v>
      </c>
      <c r="E1095" s="273">
        <f t="shared" si="53"/>
      </c>
      <c r="F1095" s="274">
        <v>21905</v>
      </c>
      <c r="G1095" s="51">
        <f t="shared" si="51"/>
        <v>0</v>
      </c>
      <c r="H1095" s="274" t="s">
        <v>2393</v>
      </c>
    </row>
    <row r="1096" spans="1:8" ht="14.25">
      <c r="A1096" s="287" t="s">
        <v>2093</v>
      </c>
      <c r="B1096" s="72">
        <f>VLOOKUP(F1096,'[1]表二（旧）'!$F$5:$G$1311,2,FALSE)</f>
        <v>0</v>
      </c>
      <c r="C1096" s="72"/>
      <c r="D1096" s="72">
        <f t="shared" si="52"/>
        <v>0</v>
      </c>
      <c r="E1096" s="273">
        <f t="shared" si="53"/>
      </c>
      <c r="F1096" s="274">
        <v>21906</v>
      </c>
      <c r="G1096" s="51">
        <f t="shared" si="51"/>
        <v>0</v>
      </c>
      <c r="H1096" s="274" t="s">
        <v>2093</v>
      </c>
    </row>
    <row r="1097" spans="1:8" ht="14.25">
      <c r="A1097" s="287" t="s">
        <v>2394</v>
      </c>
      <c r="B1097" s="72">
        <f>VLOOKUP(F1097,'[1]表二（旧）'!$F$5:$G$1311,2,FALSE)</f>
        <v>0</v>
      </c>
      <c r="C1097" s="72"/>
      <c r="D1097" s="72">
        <f t="shared" si="52"/>
        <v>0</v>
      </c>
      <c r="E1097" s="273">
        <f t="shared" si="53"/>
      </c>
      <c r="F1097" s="274">
        <v>21907</v>
      </c>
      <c r="G1097" s="51">
        <f t="shared" si="51"/>
        <v>0</v>
      </c>
      <c r="H1097" s="274" t="s">
        <v>2394</v>
      </c>
    </row>
    <row r="1098" spans="1:8" ht="14.25">
      <c r="A1098" s="287" t="s">
        <v>2395</v>
      </c>
      <c r="B1098" s="72">
        <f>VLOOKUP(F1098,'[1]表二（旧）'!$F$5:$G$1311,2,FALSE)</f>
        <v>0</v>
      </c>
      <c r="C1098" s="72"/>
      <c r="D1098" s="72">
        <f t="shared" si="52"/>
        <v>0</v>
      </c>
      <c r="E1098" s="273">
        <f t="shared" si="53"/>
      </c>
      <c r="F1098" s="274">
        <v>21908</v>
      </c>
      <c r="G1098" s="51">
        <f t="shared" si="51"/>
        <v>0</v>
      </c>
      <c r="H1098" s="274" t="s">
        <v>2395</v>
      </c>
    </row>
    <row r="1099" spans="1:8" ht="14.25">
      <c r="A1099" s="287" t="s">
        <v>2396</v>
      </c>
      <c r="B1099" s="72">
        <f>VLOOKUP(F1099,'[1]表二（旧）'!$F$5:$G$1311,2,FALSE)</f>
        <v>0</v>
      </c>
      <c r="C1099" s="72">
        <v>23</v>
      </c>
      <c r="D1099" s="72">
        <f t="shared" si="52"/>
        <v>23</v>
      </c>
      <c r="E1099" s="273">
        <f t="shared" si="53"/>
      </c>
      <c r="F1099" s="274">
        <v>21999</v>
      </c>
      <c r="G1099" s="51">
        <f t="shared" si="51"/>
        <v>23</v>
      </c>
      <c r="H1099" s="274" t="s">
        <v>2396</v>
      </c>
    </row>
    <row r="1100" spans="1:8" ht="14.25">
      <c r="A1100" s="287" t="s">
        <v>463</v>
      </c>
      <c r="B1100" s="72">
        <f>SUM(B1101,B1120,B1139,B1148,B1163,)</f>
        <v>2163</v>
      </c>
      <c r="C1100" s="72">
        <f>SUM(C1101,C1120,C1139,C1148,C1163,)</f>
        <v>35945</v>
      </c>
      <c r="D1100" s="72">
        <f t="shared" si="52"/>
        <v>33782</v>
      </c>
      <c r="E1100" s="273">
        <f t="shared" si="53"/>
        <v>1561.8</v>
      </c>
      <c r="F1100" s="274">
        <v>220</v>
      </c>
      <c r="G1100" s="51">
        <f t="shared" si="51"/>
        <v>35945</v>
      </c>
      <c r="H1100" s="274" t="s">
        <v>2397</v>
      </c>
    </row>
    <row r="1101" spans="1:8" ht="14.25">
      <c r="A1101" s="287" t="s">
        <v>2398</v>
      </c>
      <c r="B1101" s="72">
        <f>SUM(B1102:B1119)</f>
        <v>2070</v>
      </c>
      <c r="C1101" s="72">
        <f>SUM(C1102:C1119)</f>
        <v>35869</v>
      </c>
      <c r="D1101" s="72">
        <f t="shared" si="52"/>
        <v>33799</v>
      </c>
      <c r="E1101" s="273">
        <f t="shared" si="53"/>
        <v>1632.8</v>
      </c>
      <c r="F1101" s="274">
        <v>22001</v>
      </c>
      <c r="G1101" s="51">
        <f t="shared" si="51"/>
        <v>35869</v>
      </c>
      <c r="H1101" s="274" t="s">
        <v>2399</v>
      </c>
    </row>
    <row r="1102" spans="1:8" ht="14.25">
      <c r="A1102" s="287" t="s">
        <v>2140</v>
      </c>
      <c r="B1102" s="72">
        <f>VLOOKUP(F1102,'[1]表二（旧）'!$F$5:$G$1311,2,FALSE)</f>
        <v>1266</v>
      </c>
      <c r="C1102" s="72">
        <v>975</v>
      </c>
      <c r="D1102" s="72">
        <f t="shared" si="52"/>
        <v>-291</v>
      </c>
      <c r="E1102" s="273">
        <f t="shared" si="53"/>
        <v>-23</v>
      </c>
      <c r="F1102" s="274">
        <v>2200101</v>
      </c>
      <c r="G1102" s="51">
        <f t="shared" si="51"/>
        <v>975</v>
      </c>
      <c r="H1102" s="274" t="s">
        <v>2140</v>
      </c>
    </row>
    <row r="1103" spans="1:8" ht="14.25">
      <c r="A1103" s="287" t="s">
        <v>2096</v>
      </c>
      <c r="B1103" s="72">
        <f>VLOOKUP(F1103,'[1]表二（旧）'!$F$5:$G$1311,2,FALSE)</f>
        <v>589</v>
      </c>
      <c r="C1103" s="72">
        <v>1216</v>
      </c>
      <c r="D1103" s="72">
        <f t="shared" si="52"/>
        <v>627</v>
      </c>
      <c r="E1103" s="273">
        <f t="shared" si="53"/>
        <v>106.5</v>
      </c>
      <c r="F1103" s="274">
        <v>2200102</v>
      </c>
      <c r="G1103" s="51">
        <f t="shared" si="51"/>
        <v>1216</v>
      </c>
      <c r="H1103" s="274" t="s">
        <v>2096</v>
      </c>
    </row>
    <row r="1104" spans="1:8" ht="14.25">
      <c r="A1104" s="287" t="s">
        <v>2098</v>
      </c>
      <c r="B1104" s="72">
        <f>VLOOKUP(F1104,'[1]表二（旧）'!$F$5:$G$1311,2,FALSE)</f>
        <v>0</v>
      </c>
      <c r="C1104" s="72"/>
      <c r="D1104" s="72">
        <f t="shared" si="52"/>
        <v>0</v>
      </c>
      <c r="E1104" s="273">
        <f t="shared" si="53"/>
      </c>
      <c r="F1104" s="274">
        <v>2200103</v>
      </c>
      <c r="G1104" s="51">
        <f t="shared" si="51"/>
        <v>0</v>
      </c>
      <c r="H1104" s="274" t="s">
        <v>2098</v>
      </c>
    </row>
    <row r="1105" spans="1:8" ht="14.25">
      <c r="A1105" s="287" t="s">
        <v>2400</v>
      </c>
      <c r="B1105" s="72">
        <f>VLOOKUP(F1105,'[1]表二（旧）'!$F$5:$G$1311,2,FALSE)</f>
        <v>52</v>
      </c>
      <c r="C1105" s="72">
        <v>200</v>
      </c>
      <c r="D1105" s="72">
        <f t="shared" si="52"/>
        <v>148</v>
      </c>
      <c r="E1105" s="273">
        <f t="shared" si="53"/>
        <v>284.6</v>
      </c>
      <c r="F1105" s="274">
        <v>2200104</v>
      </c>
      <c r="G1105" s="51">
        <f t="shared" si="51"/>
        <v>200</v>
      </c>
      <c r="H1105" s="274" t="s">
        <v>2401</v>
      </c>
    </row>
    <row r="1106" spans="1:8" ht="14.25">
      <c r="A1106" s="287" t="s">
        <v>2402</v>
      </c>
      <c r="B1106" s="72">
        <f>VLOOKUP(F1106,'[1]表二（旧）'!$F$5:$G$1311,2,FALSE)</f>
        <v>0</v>
      </c>
      <c r="C1106" s="72">
        <v>597</v>
      </c>
      <c r="D1106" s="72">
        <f t="shared" si="52"/>
        <v>597</v>
      </c>
      <c r="E1106" s="273">
        <f t="shared" si="53"/>
      </c>
      <c r="F1106" s="274">
        <v>2200105</v>
      </c>
      <c r="G1106" s="51">
        <f t="shared" si="51"/>
        <v>597</v>
      </c>
      <c r="H1106" s="274" t="s">
        <v>2402</v>
      </c>
    </row>
    <row r="1107" spans="1:8" ht="14.25">
      <c r="A1107" s="287" t="s">
        <v>2640</v>
      </c>
      <c r="B1107" s="72">
        <f>VLOOKUP(F1107,'[1]表二（旧）'!$F$5:$G$1311,2,FALSE)</f>
        <v>0</v>
      </c>
      <c r="C1107" s="72">
        <v>5371</v>
      </c>
      <c r="D1107" s="72">
        <f t="shared" si="52"/>
        <v>5371</v>
      </c>
      <c r="E1107" s="273">
        <f t="shared" si="53"/>
      </c>
      <c r="F1107" s="274">
        <v>2200106</v>
      </c>
      <c r="G1107" s="51">
        <f t="shared" si="51"/>
        <v>5371</v>
      </c>
      <c r="H1107" s="274" t="s">
        <v>2403</v>
      </c>
    </row>
    <row r="1108" spans="1:8" ht="14.25">
      <c r="A1108" s="287" t="s">
        <v>2404</v>
      </c>
      <c r="B1108" s="72">
        <f>VLOOKUP(F1108,'[1]表二（旧）'!$F$5:$G$1311,2,FALSE)</f>
        <v>0</v>
      </c>
      <c r="C1108" s="72"/>
      <c r="D1108" s="72">
        <f t="shared" si="52"/>
        <v>0</v>
      </c>
      <c r="E1108" s="273">
        <f t="shared" si="53"/>
      </c>
      <c r="F1108" s="274">
        <v>2200107</v>
      </c>
      <c r="G1108" s="51">
        <f t="shared" si="51"/>
        <v>0</v>
      </c>
      <c r="H1108" s="274" t="s">
        <v>2405</v>
      </c>
    </row>
    <row r="1109" spans="1:8" ht="14.25">
      <c r="A1109" s="287" t="s">
        <v>2406</v>
      </c>
      <c r="B1109" s="72">
        <f>VLOOKUP(F1109,'[1]表二（旧）'!$F$5:$G$1311,2,FALSE)</f>
        <v>0</v>
      </c>
      <c r="C1109" s="72"/>
      <c r="D1109" s="72">
        <f t="shared" si="52"/>
        <v>0</v>
      </c>
      <c r="E1109" s="273">
        <f t="shared" si="53"/>
      </c>
      <c r="F1109" s="274">
        <v>2200108</v>
      </c>
      <c r="G1109" s="51">
        <f t="shared" si="51"/>
        <v>0</v>
      </c>
      <c r="H1109" s="274" t="s">
        <v>2407</v>
      </c>
    </row>
    <row r="1110" spans="1:8" ht="14.25">
      <c r="A1110" s="287" t="s">
        <v>2408</v>
      </c>
      <c r="B1110" s="72">
        <f>VLOOKUP(F1110,'[1]表二（旧）'!$F$5:$G$1311,2,FALSE)</f>
        <v>0</v>
      </c>
      <c r="C1110" s="72">
        <v>1244</v>
      </c>
      <c r="D1110" s="72">
        <f t="shared" si="52"/>
        <v>1244</v>
      </c>
      <c r="E1110" s="273">
        <f t="shared" si="53"/>
      </c>
      <c r="F1110" s="274">
        <v>2200109</v>
      </c>
      <c r="G1110" s="51">
        <f t="shared" si="51"/>
        <v>1244</v>
      </c>
      <c r="H1110" s="274" t="s">
        <v>2409</v>
      </c>
    </row>
    <row r="1111" spans="1:8" ht="14.25">
      <c r="A1111" s="287" t="s">
        <v>2641</v>
      </c>
      <c r="B1111" s="72">
        <f>VLOOKUP(F1111,'[1]表二（旧）'!$F$5:$G$1311,2,FALSE)</f>
        <v>0</v>
      </c>
      <c r="C1111" s="72">
        <v>25447</v>
      </c>
      <c r="D1111" s="72">
        <f t="shared" si="52"/>
        <v>25447</v>
      </c>
      <c r="E1111" s="273">
        <f t="shared" si="53"/>
      </c>
      <c r="F1111" s="274">
        <v>2200110</v>
      </c>
      <c r="G1111" s="51">
        <f t="shared" si="51"/>
        <v>25447</v>
      </c>
      <c r="H1111" s="274" t="s">
        <v>2410</v>
      </c>
    </row>
    <row r="1112" spans="1:8" ht="14.25">
      <c r="A1112" s="287" t="s">
        <v>2411</v>
      </c>
      <c r="B1112" s="72">
        <f>VLOOKUP(F1112,'[1]表二（旧）'!$F$5:$G$1311,2,FALSE)</f>
        <v>27</v>
      </c>
      <c r="C1112" s="72">
        <v>80</v>
      </c>
      <c r="D1112" s="72">
        <f t="shared" si="52"/>
        <v>53</v>
      </c>
      <c r="E1112" s="273">
        <f t="shared" si="53"/>
        <v>196.3</v>
      </c>
      <c r="F1112" s="274">
        <v>2200112</v>
      </c>
      <c r="G1112" s="51">
        <f t="shared" si="51"/>
        <v>80</v>
      </c>
      <c r="H1112" s="274" t="s">
        <v>2411</v>
      </c>
    </row>
    <row r="1113" spans="1:8" ht="14.25">
      <c r="A1113" s="287" t="s">
        <v>2412</v>
      </c>
      <c r="B1113" s="72">
        <f>VLOOKUP(F1113,'[1]表二（旧）'!$F$5:$G$1311,2,FALSE)</f>
        <v>0</v>
      </c>
      <c r="C1113" s="72"/>
      <c r="D1113" s="72">
        <f t="shared" si="52"/>
        <v>0</v>
      </c>
      <c r="E1113" s="273">
        <f t="shared" si="53"/>
      </c>
      <c r="F1113" s="274">
        <v>2200113</v>
      </c>
      <c r="G1113" s="51">
        <f t="shared" si="51"/>
        <v>0</v>
      </c>
      <c r="H1113" s="274" t="s">
        <v>2413</v>
      </c>
    </row>
    <row r="1114" spans="1:8" ht="14.25">
      <c r="A1114" s="287" t="s">
        <v>2414</v>
      </c>
      <c r="B1114" s="72">
        <f>VLOOKUP(F1114,'[1]表二（旧）'!$F$5:$G$1311,2,FALSE)</f>
        <v>0</v>
      </c>
      <c r="C1114" s="72"/>
      <c r="D1114" s="72">
        <f t="shared" si="52"/>
        <v>0</v>
      </c>
      <c r="E1114" s="273">
        <f t="shared" si="53"/>
      </c>
      <c r="F1114" s="274">
        <v>2200114</v>
      </c>
      <c r="G1114" s="51">
        <f t="shared" si="51"/>
        <v>0</v>
      </c>
      <c r="H1114" s="274" t="s">
        <v>2414</v>
      </c>
    </row>
    <row r="1115" spans="1:8" ht="14.25">
      <c r="A1115" s="287" t="s">
        <v>2415</v>
      </c>
      <c r="B1115" s="72">
        <f>VLOOKUP(F1115,'[1]表二（旧）'!$F$5:$G$1311,2,FALSE)</f>
        <v>0</v>
      </c>
      <c r="C1115" s="72"/>
      <c r="D1115" s="72">
        <f t="shared" si="52"/>
        <v>0</v>
      </c>
      <c r="E1115" s="273">
        <f t="shared" si="53"/>
      </c>
      <c r="F1115" s="274">
        <v>2200115</v>
      </c>
      <c r="G1115" s="51">
        <f t="shared" si="51"/>
        <v>0</v>
      </c>
      <c r="H1115" s="274" t="s">
        <v>2415</v>
      </c>
    </row>
    <row r="1116" spans="1:8" ht="14.25">
      <c r="A1116" s="287" t="s">
        <v>2416</v>
      </c>
      <c r="B1116" s="72">
        <f>VLOOKUP(F1116,'[1]表二（旧）'!$F$5:$G$1311,2,FALSE)</f>
        <v>0</v>
      </c>
      <c r="C1116" s="72"/>
      <c r="D1116" s="72">
        <f t="shared" si="52"/>
        <v>0</v>
      </c>
      <c r="E1116" s="273">
        <f t="shared" si="53"/>
      </c>
      <c r="F1116" s="274">
        <v>2200116</v>
      </c>
      <c r="G1116" s="51">
        <f t="shared" si="51"/>
        <v>0</v>
      </c>
      <c r="H1116" s="274" t="s">
        <v>2416</v>
      </c>
    </row>
    <row r="1117" spans="1:8" ht="14.25">
      <c r="A1117" s="287" t="s">
        <v>2417</v>
      </c>
      <c r="B1117" s="72">
        <f>VLOOKUP(F1117,'[1]表二（旧）'!$F$5:$G$1311,2,FALSE)</f>
        <v>0</v>
      </c>
      <c r="C1117" s="72"/>
      <c r="D1117" s="72">
        <f t="shared" si="52"/>
        <v>0</v>
      </c>
      <c r="E1117" s="273">
        <f t="shared" si="53"/>
      </c>
      <c r="F1117" s="274">
        <v>2200119</v>
      </c>
      <c r="G1117" s="51">
        <f t="shared" si="51"/>
        <v>0</v>
      </c>
      <c r="H1117" s="274" t="s">
        <v>2417</v>
      </c>
    </row>
    <row r="1118" spans="1:8" ht="14.25">
      <c r="A1118" s="287" t="s">
        <v>2100</v>
      </c>
      <c r="B1118" s="72">
        <f>VLOOKUP(F1118,'[1]表二（旧）'!$F$5:$G$1311,2,FALSE)</f>
        <v>0</v>
      </c>
      <c r="C1118" s="72">
        <v>739</v>
      </c>
      <c r="D1118" s="72">
        <f t="shared" si="52"/>
        <v>739</v>
      </c>
      <c r="E1118" s="273">
        <f t="shared" si="53"/>
      </c>
      <c r="F1118" s="274">
        <v>2200150</v>
      </c>
      <c r="G1118" s="51">
        <f t="shared" si="51"/>
        <v>739</v>
      </c>
      <c r="H1118" s="274" t="s">
        <v>2100</v>
      </c>
    </row>
    <row r="1119" spans="1:8" ht="14.25">
      <c r="A1119" s="287" t="s">
        <v>2418</v>
      </c>
      <c r="B1119" s="72">
        <f>VLOOKUP(F1119,'[1]表二（旧）'!$F$5:$G$1311,2,FALSE)</f>
        <v>136</v>
      </c>
      <c r="C1119" s="72"/>
      <c r="D1119" s="72">
        <f t="shared" si="52"/>
        <v>-136</v>
      </c>
      <c r="E1119" s="273">
        <f t="shared" si="53"/>
        <v>-100</v>
      </c>
      <c r="F1119" s="274">
        <v>2200199</v>
      </c>
      <c r="G1119" s="51">
        <f t="shared" si="51"/>
        <v>0</v>
      </c>
      <c r="H1119" s="274" t="s">
        <v>2419</v>
      </c>
    </row>
    <row r="1120" spans="1:8" ht="14.25">
      <c r="A1120" s="287" t="s">
        <v>2420</v>
      </c>
      <c r="B1120" s="72">
        <f>SUM(B1121:B1138)</f>
        <v>0</v>
      </c>
      <c r="C1120" s="72">
        <f>SUM(C1121:C1138)</f>
        <v>0</v>
      </c>
      <c r="D1120" s="72">
        <f t="shared" si="52"/>
        <v>0</v>
      </c>
      <c r="E1120" s="273">
        <f t="shared" si="53"/>
      </c>
      <c r="F1120" s="274">
        <v>22002</v>
      </c>
      <c r="G1120" s="51">
        <f t="shared" si="51"/>
        <v>0</v>
      </c>
      <c r="H1120" s="274" t="s">
        <v>2420</v>
      </c>
    </row>
    <row r="1121" spans="1:8" ht="14.25">
      <c r="A1121" s="287" t="s">
        <v>2140</v>
      </c>
      <c r="B1121" s="72">
        <f>VLOOKUP(F1121,'[1]表二（旧）'!$F$5:$G$1311,2,FALSE)</f>
        <v>0</v>
      </c>
      <c r="C1121" s="72"/>
      <c r="D1121" s="72">
        <f t="shared" si="52"/>
        <v>0</v>
      </c>
      <c r="E1121" s="273">
        <f t="shared" si="53"/>
      </c>
      <c r="F1121" s="274">
        <v>2200201</v>
      </c>
      <c r="G1121" s="51">
        <f t="shared" si="51"/>
        <v>0</v>
      </c>
      <c r="H1121" s="274" t="s">
        <v>2140</v>
      </c>
    </row>
    <row r="1122" spans="1:8" ht="14.25">
      <c r="A1122" s="287" t="s">
        <v>2096</v>
      </c>
      <c r="B1122" s="72">
        <f>VLOOKUP(F1122,'[1]表二（旧）'!$F$5:$G$1311,2,FALSE)</f>
        <v>0</v>
      </c>
      <c r="C1122" s="72"/>
      <c r="D1122" s="72">
        <f t="shared" si="52"/>
        <v>0</v>
      </c>
      <c r="E1122" s="273">
        <f t="shared" si="53"/>
      </c>
      <c r="F1122" s="274">
        <v>2200202</v>
      </c>
      <c r="G1122" s="51">
        <f t="shared" si="51"/>
        <v>0</v>
      </c>
      <c r="H1122" s="274" t="s">
        <v>2096</v>
      </c>
    </row>
    <row r="1123" spans="1:8" ht="14.25">
      <c r="A1123" s="287" t="s">
        <v>2098</v>
      </c>
      <c r="B1123" s="72">
        <f>VLOOKUP(F1123,'[1]表二（旧）'!$F$5:$G$1311,2,FALSE)</f>
        <v>0</v>
      </c>
      <c r="C1123" s="72"/>
      <c r="D1123" s="72">
        <f t="shared" si="52"/>
        <v>0</v>
      </c>
      <c r="E1123" s="273">
        <f t="shared" si="53"/>
      </c>
      <c r="F1123" s="274">
        <v>2200203</v>
      </c>
      <c r="G1123" s="51">
        <f t="shared" si="51"/>
        <v>0</v>
      </c>
      <c r="H1123" s="274" t="s">
        <v>2098</v>
      </c>
    </row>
    <row r="1124" spans="1:8" ht="14.25">
      <c r="A1124" s="287" t="s">
        <v>2421</v>
      </c>
      <c r="B1124" s="72">
        <f>VLOOKUP(F1124,'[1]表二（旧）'!$F$5:$G$1311,2,FALSE)</f>
        <v>0</v>
      </c>
      <c r="C1124" s="72"/>
      <c r="D1124" s="72">
        <f t="shared" si="52"/>
        <v>0</v>
      </c>
      <c r="E1124" s="273">
        <f t="shared" si="53"/>
      </c>
      <c r="F1124" s="274">
        <v>2200204</v>
      </c>
      <c r="G1124" s="51">
        <f t="shared" si="51"/>
        <v>0</v>
      </c>
      <c r="H1124" s="274" t="s">
        <v>2421</v>
      </c>
    </row>
    <row r="1125" spans="1:8" ht="14.25">
      <c r="A1125" s="287" t="s">
        <v>2422</v>
      </c>
      <c r="B1125" s="72">
        <f>VLOOKUP(F1125,'[1]表二（旧）'!$F$5:$G$1311,2,FALSE)</f>
        <v>0</v>
      </c>
      <c r="C1125" s="72"/>
      <c r="D1125" s="72">
        <f t="shared" si="52"/>
        <v>0</v>
      </c>
      <c r="E1125" s="273">
        <f t="shared" si="53"/>
      </c>
      <c r="F1125" s="274">
        <v>2200205</v>
      </c>
      <c r="G1125" s="51">
        <f t="shared" si="51"/>
        <v>0</v>
      </c>
      <c r="H1125" s="274" t="s">
        <v>2422</v>
      </c>
    </row>
    <row r="1126" spans="1:8" ht="14.25">
      <c r="A1126" s="287" t="s">
        <v>2423</v>
      </c>
      <c r="B1126" s="72">
        <f>VLOOKUP(F1126,'[1]表二（旧）'!$F$5:$G$1311,2,FALSE)</f>
        <v>0</v>
      </c>
      <c r="C1126" s="72"/>
      <c r="D1126" s="72">
        <f t="shared" si="52"/>
        <v>0</v>
      </c>
      <c r="E1126" s="273">
        <f t="shared" si="53"/>
      </c>
      <c r="F1126" s="274">
        <v>2200206</v>
      </c>
      <c r="G1126" s="51">
        <f t="shared" si="51"/>
        <v>0</v>
      </c>
      <c r="H1126" s="274" t="s">
        <v>2423</v>
      </c>
    </row>
    <row r="1127" spans="1:8" ht="14.25">
      <c r="A1127" s="287" t="s">
        <v>2424</v>
      </c>
      <c r="B1127" s="72">
        <f>VLOOKUP(F1127,'[1]表二（旧）'!$F$5:$G$1311,2,FALSE)</f>
        <v>0</v>
      </c>
      <c r="C1127" s="72"/>
      <c r="D1127" s="72">
        <f t="shared" si="52"/>
        <v>0</v>
      </c>
      <c r="E1127" s="273">
        <f t="shared" si="53"/>
      </c>
      <c r="F1127" s="274">
        <v>2200207</v>
      </c>
      <c r="G1127" s="51">
        <f t="shared" si="51"/>
        <v>0</v>
      </c>
      <c r="H1127" s="274" t="s">
        <v>2424</v>
      </c>
    </row>
    <row r="1128" spans="1:8" ht="14.25">
      <c r="A1128" s="287" t="s">
        <v>2425</v>
      </c>
      <c r="B1128" s="72">
        <f>VLOOKUP(F1128,'[1]表二（旧）'!$F$5:$G$1311,2,FALSE)</f>
        <v>0</v>
      </c>
      <c r="C1128" s="72"/>
      <c r="D1128" s="72">
        <f t="shared" si="52"/>
        <v>0</v>
      </c>
      <c r="E1128" s="273">
        <f t="shared" si="53"/>
      </c>
      <c r="F1128" s="274">
        <v>2200208</v>
      </c>
      <c r="G1128" s="51">
        <f t="shared" si="51"/>
        <v>0</v>
      </c>
      <c r="H1128" s="274" t="s">
        <v>2425</v>
      </c>
    </row>
    <row r="1129" spans="1:8" ht="14.25">
      <c r="A1129" s="287" t="s">
        <v>2426</v>
      </c>
      <c r="B1129" s="72">
        <f>VLOOKUP(F1129,'[1]表二（旧）'!$F$5:$G$1311,2,FALSE)</f>
        <v>0</v>
      </c>
      <c r="C1129" s="72"/>
      <c r="D1129" s="72">
        <f t="shared" si="52"/>
        <v>0</v>
      </c>
      <c r="E1129" s="273">
        <f t="shared" si="53"/>
      </c>
      <c r="F1129" s="274">
        <v>2200209</v>
      </c>
      <c r="G1129" s="51">
        <f t="shared" si="51"/>
        <v>0</v>
      </c>
      <c r="H1129" s="274" t="s">
        <v>2426</v>
      </c>
    </row>
    <row r="1130" spans="1:8" ht="14.25">
      <c r="A1130" s="287" t="s">
        <v>2427</v>
      </c>
      <c r="B1130" s="72">
        <f>VLOOKUP(F1130,'[1]表二（旧）'!$F$5:$G$1311,2,FALSE)</f>
        <v>0</v>
      </c>
      <c r="C1130" s="72"/>
      <c r="D1130" s="72">
        <f t="shared" si="52"/>
        <v>0</v>
      </c>
      <c r="E1130" s="273">
        <f t="shared" si="53"/>
      </c>
      <c r="F1130" s="274">
        <v>2200210</v>
      </c>
      <c r="G1130" s="51">
        <f t="shared" si="51"/>
        <v>0</v>
      </c>
      <c r="H1130" s="274" t="s">
        <v>2427</v>
      </c>
    </row>
    <row r="1131" spans="1:8" ht="14.25">
      <c r="A1131" s="287" t="s">
        <v>2428</v>
      </c>
      <c r="B1131" s="72">
        <f>VLOOKUP(F1131,'[1]表二（旧）'!$F$5:$G$1311,2,FALSE)</f>
        <v>0</v>
      </c>
      <c r="C1131" s="72"/>
      <c r="D1131" s="72">
        <f t="shared" si="52"/>
        <v>0</v>
      </c>
      <c r="E1131" s="273">
        <f t="shared" si="53"/>
      </c>
      <c r="F1131" s="274">
        <v>2200211</v>
      </c>
      <c r="G1131" s="51">
        <f t="shared" si="51"/>
        <v>0</v>
      </c>
      <c r="H1131" s="274" t="s">
        <v>2428</v>
      </c>
    </row>
    <row r="1132" spans="1:8" ht="14.25">
      <c r="A1132" s="287" t="s">
        <v>2429</v>
      </c>
      <c r="B1132" s="72">
        <f>VLOOKUP(F1132,'[1]表二（旧）'!$F$5:$G$1311,2,FALSE)</f>
        <v>0</v>
      </c>
      <c r="C1132" s="72"/>
      <c r="D1132" s="72">
        <f t="shared" si="52"/>
        <v>0</v>
      </c>
      <c r="E1132" s="273">
        <f t="shared" si="53"/>
      </c>
      <c r="F1132" s="274">
        <v>2200212</v>
      </c>
      <c r="G1132" s="51">
        <f t="shared" si="51"/>
        <v>0</v>
      </c>
      <c r="H1132" s="274" t="s">
        <v>2429</v>
      </c>
    </row>
    <row r="1133" spans="1:8" ht="14.25">
      <c r="A1133" s="287" t="s">
        <v>2430</v>
      </c>
      <c r="B1133" s="72">
        <f>VLOOKUP(F1133,'[1]表二（旧）'!$F$5:$G$1311,2,FALSE)</f>
        <v>0</v>
      </c>
      <c r="C1133" s="72"/>
      <c r="D1133" s="72">
        <f t="shared" si="52"/>
        <v>0</v>
      </c>
      <c r="E1133" s="273">
        <f t="shared" si="53"/>
      </c>
      <c r="F1133" s="274">
        <v>2200213</v>
      </c>
      <c r="G1133" s="51">
        <f t="shared" si="51"/>
        <v>0</v>
      </c>
      <c r="H1133" s="274" t="s">
        <v>2430</v>
      </c>
    </row>
    <row r="1134" spans="1:8" ht="14.25">
      <c r="A1134" s="287" t="s">
        <v>2431</v>
      </c>
      <c r="B1134" s="72">
        <f>VLOOKUP(F1134,'[1]表二（旧）'!$F$5:$G$1311,2,FALSE)</f>
        <v>0</v>
      </c>
      <c r="C1134" s="72"/>
      <c r="D1134" s="72">
        <f t="shared" si="52"/>
        <v>0</v>
      </c>
      <c r="E1134" s="273">
        <f t="shared" si="53"/>
      </c>
      <c r="F1134" s="274">
        <v>2200215</v>
      </c>
      <c r="G1134" s="51">
        <f t="shared" si="51"/>
        <v>0</v>
      </c>
      <c r="H1134" s="274" t="s">
        <v>2431</v>
      </c>
    </row>
    <row r="1135" spans="1:8" ht="14.25">
      <c r="A1135" s="287" t="s">
        <v>2432</v>
      </c>
      <c r="B1135" s="72">
        <f>VLOOKUP(F1135,'[1]表二（旧）'!$F$5:$G$1311,2,FALSE)</f>
        <v>0</v>
      </c>
      <c r="C1135" s="72"/>
      <c r="D1135" s="72">
        <f t="shared" si="52"/>
        <v>0</v>
      </c>
      <c r="E1135" s="273">
        <f t="shared" si="53"/>
      </c>
      <c r="F1135" s="274">
        <v>2200217</v>
      </c>
      <c r="G1135" s="51">
        <f t="shared" si="51"/>
        <v>0</v>
      </c>
      <c r="H1135" s="274" t="s">
        <v>2432</v>
      </c>
    </row>
    <row r="1136" spans="1:8" ht="14.25">
      <c r="A1136" s="287" t="s">
        <v>2433</v>
      </c>
      <c r="B1136" s="72">
        <f>VLOOKUP(F1136,'[1]表二（旧）'!$F$5:$G$1311,2,FALSE)</f>
        <v>0</v>
      </c>
      <c r="C1136" s="72"/>
      <c r="D1136" s="72">
        <f t="shared" si="52"/>
        <v>0</v>
      </c>
      <c r="E1136" s="273">
        <f t="shared" si="53"/>
      </c>
      <c r="F1136" s="274">
        <v>2200218</v>
      </c>
      <c r="G1136" s="51">
        <f t="shared" si="51"/>
        <v>0</v>
      </c>
      <c r="H1136" s="274" t="s">
        <v>2433</v>
      </c>
    </row>
    <row r="1137" spans="1:8" ht="14.25">
      <c r="A1137" s="287" t="s">
        <v>2100</v>
      </c>
      <c r="B1137" s="72">
        <f>VLOOKUP(F1137,'[1]表二（旧）'!$F$5:$G$1311,2,FALSE)</f>
        <v>0</v>
      </c>
      <c r="C1137" s="72"/>
      <c r="D1137" s="72">
        <f t="shared" si="52"/>
        <v>0</v>
      </c>
      <c r="E1137" s="273">
        <f t="shared" si="53"/>
      </c>
      <c r="F1137" s="274">
        <v>2200250</v>
      </c>
      <c r="G1137" s="51">
        <f t="shared" si="51"/>
        <v>0</v>
      </c>
      <c r="H1137" s="274" t="s">
        <v>2100</v>
      </c>
    </row>
    <row r="1138" spans="1:8" ht="14.25">
      <c r="A1138" s="287" t="s">
        <v>2434</v>
      </c>
      <c r="B1138" s="72">
        <f>VLOOKUP(F1138,'[1]表二（旧）'!$F$5:$G$1311,2,FALSE)</f>
        <v>0</v>
      </c>
      <c r="C1138" s="72"/>
      <c r="D1138" s="72">
        <f t="shared" si="52"/>
        <v>0</v>
      </c>
      <c r="E1138" s="273">
        <f t="shared" si="53"/>
      </c>
      <c r="F1138" s="274">
        <v>2200299</v>
      </c>
      <c r="G1138" s="51">
        <f t="shared" si="51"/>
        <v>0</v>
      </c>
      <c r="H1138" s="274" t="s">
        <v>2434</v>
      </c>
    </row>
    <row r="1139" spans="1:8" ht="14.25">
      <c r="A1139" s="287" t="s">
        <v>2435</v>
      </c>
      <c r="B1139" s="72">
        <f>SUM(B1140:B1147)</f>
        <v>0</v>
      </c>
      <c r="C1139" s="72">
        <f>SUM(C1140:C1147)</f>
        <v>0</v>
      </c>
      <c r="D1139" s="72">
        <f t="shared" si="52"/>
        <v>0</v>
      </c>
      <c r="E1139" s="273">
        <f t="shared" si="53"/>
      </c>
      <c r="F1139" s="274">
        <v>22003</v>
      </c>
      <c r="G1139" s="51">
        <f t="shared" si="51"/>
        <v>0</v>
      </c>
      <c r="H1139" s="274" t="s">
        <v>2435</v>
      </c>
    </row>
    <row r="1140" spans="1:8" ht="14.25">
      <c r="A1140" s="287" t="s">
        <v>2140</v>
      </c>
      <c r="B1140" s="72">
        <f>VLOOKUP(F1140,'[1]表二（旧）'!$F$5:$G$1311,2,FALSE)</f>
        <v>0</v>
      </c>
      <c r="C1140" s="72"/>
      <c r="D1140" s="72">
        <f t="shared" si="52"/>
        <v>0</v>
      </c>
      <c r="E1140" s="273">
        <f t="shared" si="53"/>
      </c>
      <c r="F1140" s="274">
        <v>2200301</v>
      </c>
      <c r="G1140" s="51">
        <f t="shared" si="51"/>
        <v>0</v>
      </c>
      <c r="H1140" s="274" t="s">
        <v>2140</v>
      </c>
    </row>
    <row r="1141" spans="1:8" ht="14.25">
      <c r="A1141" s="287" t="s">
        <v>2096</v>
      </c>
      <c r="B1141" s="72">
        <f>VLOOKUP(F1141,'[1]表二（旧）'!$F$5:$G$1311,2,FALSE)</f>
        <v>0</v>
      </c>
      <c r="C1141" s="72"/>
      <c r="D1141" s="72">
        <f t="shared" si="52"/>
        <v>0</v>
      </c>
      <c r="E1141" s="273">
        <f t="shared" si="53"/>
      </c>
      <c r="F1141" s="274">
        <v>2200302</v>
      </c>
      <c r="G1141" s="51">
        <f t="shared" si="51"/>
        <v>0</v>
      </c>
      <c r="H1141" s="274" t="s">
        <v>2096</v>
      </c>
    </row>
    <row r="1142" spans="1:8" ht="14.25">
      <c r="A1142" s="287" t="s">
        <v>2098</v>
      </c>
      <c r="B1142" s="72">
        <f>VLOOKUP(F1142,'[1]表二（旧）'!$F$5:$G$1311,2,FALSE)</f>
        <v>0</v>
      </c>
      <c r="C1142" s="72"/>
      <c r="D1142" s="72">
        <f t="shared" si="52"/>
        <v>0</v>
      </c>
      <c r="E1142" s="273">
        <f t="shared" si="53"/>
      </c>
      <c r="F1142" s="274">
        <v>2200303</v>
      </c>
      <c r="G1142" s="51">
        <f t="shared" si="51"/>
        <v>0</v>
      </c>
      <c r="H1142" s="274" t="s">
        <v>2098</v>
      </c>
    </row>
    <row r="1143" spans="1:8" ht="14.25">
      <c r="A1143" s="287" t="s">
        <v>2436</v>
      </c>
      <c r="B1143" s="72">
        <f>VLOOKUP(F1143,'[1]表二（旧）'!$F$5:$G$1311,2,FALSE)</f>
        <v>0</v>
      </c>
      <c r="C1143" s="72"/>
      <c r="D1143" s="72">
        <f t="shared" si="52"/>
        <v>0</v>
      </c>
      <c r="E1143" s="273">
        <f t="shared" si="53"/>
      </c>
      <c r="F1143" s="274">
        <v>2200304</v>
      </c>
      <c r="G1143" s="51">
        <f t="shared" si="51"/>
        <v>0</v>
      </c>
      <c r="H1143" s="274" t="s">
        <v>2436</v>
      </c>
    </row>
    <row r="1144" spans="1:8" ht="14.25">
      <c r="A1144" s="287" t="s">
        <v>2437</v>
      </c>
      <c r="B1144" s="72">
        <f>VLOOKUP(F1144,'[1]表二（旧）'!$F$5:$G$1311,2,FALSE)</f>
        <v>0</v>
      </c>
      <c r="C1144" s="72"/>
      <c r="D1144" s="72">
        <f t="shared" si="52"/>
        <v>0</v>
      </c>
      <c r="E1144" s="273">
        <f t="shared" si="53"/>
      </c>
      <c r="F1144" s="274">
        <v>2200305</v>
      </c>
      <c r="G1144" s="51">
        <f t="shared" si="51"/>
        <v>0</v>
      </c>
      <c r="H1144" s="274" t="s">
        <v>2437</v>
      </c>
    </row>
    <row r="1145" spans="1:8" ht="14.25">
      <c r="A1145" s="287" t="s">
        <v>2438</v>
      </c>
      <c r="B1145" s="72">
        <f>VLOOKUP(F1145,'[1]表二（旧）'!$F$5:$G$1311,2,FALSE)</f>
        <v>0</v>
      </c>
      <c r="C1145" s="72"/>
      <c r="D1145" s="72">
        <f t="shared" si="52"/>
        <v>0</v>
      </c>
      <c r="E1145" s="273">
        <f t="shared" si="53"/>
      </c>
      <c r="F1145" s="274">
        <v>2200306</v>
      </c>
      <c r="G1145" s="51">
        <f t="shared" si="51"/>
        <v>0</v>
      </c>
      <c r="H1145" s="274" t="s">
        <v>2438</v>
      </c>
    </row>
    <row r="1146" spans="1:8" ht="14.25">
      <c r="A1146" s="287" t="s">
        <v>2100</v>
      </c>
      <c r="B1146" s="72">
        <f>VLOOKUP(F1146,'[1]表二（旧）'!$F$5:$G$1311,2,FALSE)</f>
        <v>0</v>
      </c>
      <c r="C1146" s="72"/>
      <c r="D1146" s="72">
        <f t="shared" si="52"/>
        <v>0</v>
      </c>
      <c r="E1146" s="273">
        <f t="shared" si="53"/>
      </c>
      <c r="F1146" s="274">
        <v>2200350</v>
      </c>
      <c r="G1146" s="51">
        <f t="shared" si="51"/>
        <v>0</v>
      </c>
      <c r="H1146" s="274" t="s">
        <v>2100</v>
      </c>
    </row>
    <row r="1147" spans="1:8" ht="14.25">
      <c r="A1147" s="287" t="s">
        <v>2439</v>
      </c>
      <c r="B1147" s="72">
        <f>VLOOKUP(F1147,'[1]表二（旧）'!$F$5:$G$1311,2,FALSE)</f>
        <v>0</v>
      </c>
      <c r="C1147" s="72"/>
      <c r="D1147" s="72">
        <f t="shared" si="52"/>
        <v>0</v>
      </c>
      <c r="E1147" s="273">
        <f t="shared" si="53"/>
      </c>
      <c r="F1147" s="274">
        <v>2200399</v>
      </c>
      <c r="G1147" s="51">
        <f t="shared" si="51"/>
        <v>0</v>
      </c>
      <c r="H1147" s="274" t="s">
        <v>2439</v>
      </c>
    </row>
    <row r="1148" spans="1:8" ht="14.25">
      <c r="A1148" s="287" t="s">
        <v>2440</v>
      </c>
      <c r="B1148" s="72">
        <f>SUM(B1149:B1162)</f>
        <v>93</v>
      </c>
      <c r="C1148" s="72">
        <f>SUM(C1149:C1162)</f>
        <v>76</v>
      </c>
      <c r="D1148" s="72">
        <f t="shared" si="52"/>
        <v>-17</v>
      </c>
      <c r="E1148" s="273">
        <f t="shared" si="53"/>
        <v>-18.3</v>
      </c>
      <c r="F1148" s="274">
        <v>22005</v>
      </c>
      <c r="G1148" s="51">
        <f t="shared" si="51"/>
        <v>76</v>
      </c>
      <c r="H1148" s="274" t="s">
        <v>2440</v>
      </c>
    </row>
    <row r="1149" spans="1:8" ht="14.25">
      <c r="A1149" s="287" t="s">
        <v>2140</v>
      </c>
      <c r="B1149" s="72">
        <f>VLOOKUP(F1149,'[1]表二（旧）'!$F$5:$G$1311,2,FALSE)</f>
        <v>24</v>
      </c>
      <c r="C1149" s="72">
        <v>76</v>
      </c>
      <c r="D1149" s="72">
        <f t="shared" si="52"/>
        <v>52</v>
      </c>
      <c r="E1149" s="273">
        <f t="shared" si="53"/>
        <v>216.7</v>
      </c>
      <c r="F1149" s="274">
        <v>2200501</v>
      </c>
      <c r="G1149" s="51">
        <f t="shared" si="51"/>
        <v>76</v>
      </c>
      <c r="H1149" s="274" t="s">
        <v>2140</v>
      </c>
    </row>
    <row r="1150" spans="1:8" ht="14.25">
      <c r="A1150" s="287" t="s">
        <v>2096</v>
      </c>
      <c r="B1150" s="72">
        <f>VLOOKUP(F1150,'[1]表二（旧）'!$F$5:$G$1311,2,FALSE)</f>
        <v>0</v>
      </c>
      <c r="C1150" s="72"/>
      <c r="D1150" s="72">
        <f t="shared" si="52"/>
        <v>0</v>
      </c>
      <c r="E1150" s="273">
        <f t="shared" si="53"/>
      </c>
      <c r="F1150" s="274">
        <v>2200502</v>
      </c>
      <c r="G1150" s="51">
        <f t="shared" si="51"/>
        <v>0</v>
      </c>
      <c r="H1150" s="274" t="s">
        <v>2096</v>
      </c>
    </row>
    <row r="1151" spans="1:8" ht="14.25">
      <c r="A1151" s="287" t="s">
        <v>2098</v>
      </c>
      <c r="B1151" s="72">
        <f>VLOOKUP(F1151,'[1]表二（旧）'!$F$5:$G$1311,2,FALSE)</f>
        <v>0</v>
      </c>
      <c r="C1151" s="72"/>
      <c r="D1151" s="72">
        <f t="shared" si="52"/>
        <v>0</v>
      </c>
      <c r="E1151" s="273">
        <f t="shared" si="53"/>
      </c>
      <c r="F1151" s="274">
        <v>2200503</v>
      </c>
      <c r="G1151" s="51">
        <f t="shared" si="51"/>
        <v>0</v>
      </c>
      <c r="H1151" s="274" t="s">
        <v>2098</v>
      </c>
    </row>
    <row r="1152" spans="1:8" ht="14.25">
      <c r="A1152" s="287" t="s">
        <v>2441</v>
      </c>
      <c r="B1152" s="72">
        <f>VLOOKUP(F1152,'[1]表二（旧）'!$F$5:$G$1311,2,FALSE)</f>
        <v>0</v>
      </c>
      <c r="C1152" s="72"/>
      <c r="D1152" s="72">
        <f t="shared" si="52"/>
        <v>0</v>
      </c>
      <c r="E1152" s="273">
        <f t="shared" si="53"/>
      </c>
      <c r="F1152" s="274">
        <v>2200504</v>
      </c>
      <c r="G1152" s="51">
        <f t="shared" si="51"/>
        <v>0</v>
      </c>
      <c r="H1152" s="274" t="s">
        <v>2441</v>
      </c>
    </row>
    <row r="1153" spans="1:8" ht="14.25">
      <c r="A1153" s="287" t="s">
        <v>2442</v>
      </c>
      <c r="B1153" s="72">
        <f>VLOOKUP(F1153,'[1]表二（旧）'!$F$5:$G$1311,2,FALSE)</f>
        <v>0</v>
      </c>
      <c r="C1153" s="72"/>
      <c r="D1153" s="72">
        <f t="shared" si="52"/>
        <v>0</v>
      </c>
      <c r="E1153" s="273">
        <f t="shared" si="53"/>
      </c>
      <c r="F1153" s="274">
        <v>2200506</v>
      </c>
      <c r="G1153" s="51">
        <f t="shared" si="51"/>
        <v>0</v>
      </c>
      <c r="H1153" s="274" t="s">
        <v>2442</v>
      </c>
    </row>
    <row r="1154" spans="1:8" ht="14.25">
      <c r="A1154" s="287" t="s">
        <v>2443</v>
      </c>
      <c r="B1154" s="72">
        <f>VLOOKUP(F1154,'[1]表二（旧）'!$F$5:$G$1311,2,FALSE)</f>
        <v>0</v>
      </c>
      <c r="C1154" s="72"/>
      <c r="D1154" s="72">
        <f t="shared" si="52"/>
        <v>0</v>
      </c>
      <c r="E1154" s="273">
        <f t="shared" si="53"/>
      </c>
      <c r="F1154" s="274">
        <v>2200507</v>
      </c>
      <c r="G1154" s="51">
        <f t="shared" si="51"/>
        <v>0</v>
      </c>
      <c r="H1154" s="274" t="s">
        <v>2443</v>
      </c>
    </row>
    <row r="1155" spans="1:8" ht="14.25">
      <c r="A1155" s="287" t="s">
        <v>2444</v>
      </c>
      <c r="B1155" s="72">
        <f>VLOOKUP(F1155,'[1]表二（旧）'!$F$5:$G$1311,2,FALSE)</f>
        <v>0</v>
      </c>
      <c r="C1155" s="72"/>
      <c r="D1155" s="72">
        <f t="shared" si="52"/>
        <v>0</v>
      </c>
      <c r="E1155" s="273">
        <f t="shared" si="53"/>
      </c>
      <c r="F1155" s="274">
        <v>2200508</v>
      </c>
      <c r="G1155" s="51">
        <f t="shared" si="51"/>
        <v>0</v>
      </c>
      <c r="H1155" s="274" t="s">
        <v>2444</v>
      </c>
    </row>
    <row r="1156" spans="1:8" ht="14.25">
      <c r="A1156" s="287" t="s">
        <v>2445</v>
      </c>
      <c r="B1156" s="72">
        <f>VLOOKUP(F1156,'[1]表二（旧）'!$F$5:$G$1311,2,FALSE)</f>
        <v>30</v>
      </c>
      <c r="C1156" s="72"/>
      <c r="D1156" s="72">
        <f t="shared" si="52"/>
        <v>-30</v>
      </c>
      <c r="E1156" s="273">
        <f t="shared" si="53"/>
        <v>-100</v>
      </c>
      <c r="F1156" s="274">
        <v>2200509</v>
      </c>
      <c r="G1156" s="51">
        <f aca="true" t="shared" si="54" ref="G1156:G1219">SUM(C1156)</f>
        <v>0</v>
      </c>
      <c r="H1156" s="274" t="s">
        <v>2445</v>
      </c>
    </row>
    <row r="1157" spans="1:8" ht="14.25">
      <c r="A1157" s="287" t="s">
        <v>2446</v>
      </c>
      <c r="B1157" s="72">
        <f>VLOOKUP(F1157,'[1]表二（旧）'!$F$5:$G$1311,2,FALSE)</f>
        <v>0</v>
      </c>
      <c r="C1157" s="72"/>
      <c r="D1157" s="72">
        <f aca="true" t="shared" si="55" ref="D1157:D1220">C1157-B1157</f>
        <v>0</v>
      </c>
      <c r="E1157" s="273">
        <f aca="true" t="shared" si="56" ref="E1157:E1220">IF(B1157=0,"",ROUND(D1157/B1157*100,1))</f>
      </c>
      <c r="F1157" s="274">
        <v>2200510</v>
      </c>
      <c r="G1157" s="51">
        <f t="shared" si="54"/>
        <v>0</v>
      </c>
      <c r="H1157" s="274" t="s">
        <v>2446</v>
      </c>
    </row>
    <row r="1158" spans="1:8" ht="14.25">
      <c r="A1158" s="287" t="s">
        <v>2642</v>
      </c>
      <c r="B1158" s="72">
        <f>VLOOKUP(F1158,'[1]表二（旧）'!$F$5:$G$1311,2,FALSE)</f>
        <v>39</v>
      </c>
      <c r="C1158" s="72"/>
      <c r="D1158" s="72">
        <f t="shared" si="55"/>
        <v>-39</v>
      </c>
      <c r="E1158" s="273">
        <f t="shared" si="56"/>
        <v>-100</v>
      </c>
      <c r="F1158" s="274">
        <v>2200511</v>
      </c>
      <c r="G1158" s="51">
        <f t="shared" si="54"/>
        <v>0</v>
      </c>
      <c r="H1158" s="274" t="s">
        <v>2447</v>
      </c>
    </row>
    <row r="1159" spans="1:8" ht="14.25">
      <c r="A1159" s="287" t="s">
        <v>2448</v>
      </c>
      <c r="B1159" s="72">
        <f>VLOOKUP(F1159,'[1]表二（旧）'!$F$5:$G$1311,2,FALSE)</f>
        <v>0</v>
      </c>
      <c r="C1159" s="72"/>
      <c r="D1159" s="72">
        <f t="shared" si="55"/>
        <v>0</v>
      </c>
      <c r="E1159" s="273">
        <f t="shared" si="56"/>
      </c>
      <c r="F1159" s="274">
        <v>2200512</v>
      </c>
      <c r="G1159" s="51">
        <f t="shared" si="54"/>
        <v>0</v>
      </c>
      <c r="H1159" s="274" t="s">
        <v>2448</v>
      </c>
    </row>
    <row r="1160" spans="1:8" ht="14.25">
      <c r="A1160" s="287" t="s">
        <v>2449</v>
      </c>
      <c r="B1160" s="72">
        <f>VLOOKUP(F1160,'[1]表二（旧）'!$F$5:$G$1311,2,FALSE)</f>
        <v>0</v>
      </c>
      <c r="C1160" s="72"/>
      <c r="D1160" s="72">
        <f t="shared" si="55"/>
        <v>0</v>
      </c>
      <c r="E1160" s="273">
        <f t="shared" si="56"/>
      </c>
      <c r="F1160" s="274">
        <v>2200513</v>
      </c>
      <c r="G1160" s="51">
        <f t="shared" si="54"/>
        <v>0</v>
      </c>
      <c r="H1160" s="274" t="s">
        <v>2449</v>
      </c>
    </row>
    <row r="1161" spans="1:8" ht="14.25">
      <c r="A1161" s="287" t="s">
        <v>2450</v>
      </c>
      <c r="B1161" s="72">
        <f>VLOOKUP(F1161,'[1]表二（旧）'!$F$5:$G$1311,2,FALSE)</f>
        <v>0</v>
      </c>
      <c r="C1161" s="72"/>
      <c r="D1161" s="72">
        <f t="shared" si="55"/>
        <v>0</v>
      </c>
      <c r="E1161" s="273">
        <f t="shared" si="56"/>
      </c>
      <c r="F1161" s="274">
        <v>2200514</v>
      </c>
      <c r="G1161" s="51">
        <f t="shared" si="54"/>
        <v>0</v>
      </c>
      <c r="H1161" s="274" t="s">
        <v>2450</v>
      </c>
    </row>
    <row r="1162" spans="1:8" ht="14.25">
      <c r="A1162" s="287" t="s">
        <v>2451</v>
      </c>
      <c r="B1162" s="72">
        <f>VLOOKUP(F1162,'[1]表二（旧）'!$F$5:$G$1311,2,FALSE)</f>
        <v>0</v>
      </c>
      <c r="C1162" s="72"/>
      <c r="D1162" s="72">
        <f t="shared" si="55"/>
        <v>0</v>
      </c>
      <c r="E1162" s="273">
        <f t="shared" si="56"/>
      </c>
      <c r="F1162" s="274">
        <v>2200599</v>
      </c>
      <c r="G1162" s="51">
        <f t="shared" si="54"/>
        <v>0</v>
      </c>
      <c r="H1162" s="274" t="s">
        <v>2451</v>
      </c>
    </row>
    <row r="1163" spans="1:8" ht="14.25">
      <c r="A1163" s="287" t="s">
        <v>2452</v>
      </c>
      <c r="B1163" s="72">
        <f>VLOOKUP(F1163,'[1]表二（旧）'!$F$5:$G$1311,2,FALSE)</f>
        <v>0</v>
      </c>
      <c r="C1163" s="72"/>
      <c r="D1163" s="72">
        <f t="shared" si="55"/>
        <v>0</v>
      </c>
      <c r="E1163" s="273">
        <f t="shared" si="56"/>
      </c>
      <c r="F1163" s="274">
        <v>22099</v>
      </c>
      <c r="G1163" s="51">
        <f t="shared" si="54"/>
        <v>0</v>
      </c>
      <c r="H1163" s="274" t="s">
        <v>2453</v>
      </c>
    </row>
    <row r="1164" spans="1:8" ht="14.25">
      <c r="A1164" s="287" t="s">
        <v>460</v>
      </c>
      <c r="B1164" s="72">
        <f>SUM(B1165,B1174,B1178,)</f>
        <v>13969</v>
      </c>
      <c r="C1164" s="72">
        <f>SUM(C1165,C1174,C1178,)</f>
        <v>14954</v>
      </c>
      <c r="D1164" s="72">
        <f t="shared" si="55"/>
        <v>985</v>
      </c>
      <c r="E1164" s="273">
        <f t="shared" si="56"/>
        <v>7.1</v>
      </c>
      <c r="F1164" s="274">
        <v>221</v>
      </c>
      <c r="G1164" s="51">
        <f t="shared" si="54"/>
        <v>14954</v>
      </c>
      <c r="H1164" s="274" t="s">
        <v>2454</v>
      </c>
    </row>
    <row r="1165" spans="1:8" ht="14.25">
      <c r="A1165" s="287" t="s">
        <v>2455</v>
      </c>
      <c r="B1165" s="72">
        <f>SUM(B1166:B1173)</f>
        <v>7015</v>
      </c>
      <c r="C1165" s="72">
        <f>SUM(C1166:C1173)</f>
        <v>6843</v>
      </c>
      <c r="D1165" s="72">
        <f t="shared" si="55"/>
        <v>-172</v>
      </c>
      <c r="E1165" s="273">
        <f t="shared" si="56"/>
        <v>-2.5</v>
      </c>
      <c r="F1165" s="274">
        <v>22101</v>
      </c>
      <c r="G1165" s="51">
        <f t="shared" si="54"/>
        <v>6843</v>
      </c>
      <c r="H1165" s="274" t="s">
        <v>2455</v>
      </c>
    </row>
    <row r="1166" spans="1:8" ht="14.25">
      <c r="A1166" s="287" t="s">
        <v>2456</v>
      </c>
      <c r="B1166" s="72">
        <f>VLOOKUP(F1166,'[1]表二（旧）'!$F$5:$G$1311,2,FALSE)</f>
        <v>2538</v>
      </c>
      <c r="C1166" s="72">
        <v>4</v>
      </c>
      <c r="D1166" s="72">
        <f t="shared" si="55"/>
        <v>-2534</v>
      </c>
      <c r="E1166" s="273">
        <f t="shared" si="56"/>
        <v>-99.8</v>
      </c>
      <c r="F1166" s="274">
        <v>2210101</v>
      </c>
      <c r="G1166" s="51">
        <f t="shared" si="54"/>
        <v>4</v>
      </c>
      <c r="H1166" s="274" t="s">
        <v>2456</v>
      </c>
    </row>
    <row r="1167" spans="1:8" ht="14.25">
      <c r="A1167" s="287" t="s">
        <v>2457</v>
      </c>
      <c r="B1167" s="72">
        <f>VLOOKUP(F1167,'[1]表二（旧）'!$F$5:$G$1311,2,FALSE)</f>
        <v>0</v>
      </c>
      <c r="C1167" s="72"/>
      <c r="D1167" s="72">
        <f t="shared" si="55"/>
        <v>0</v>
      </c>
      <c r="E1167" s="273">
        <f t="shared" si="56"/>
      </c>
      <c r="F1167" s="274">
        <v>2210102</v>
      </c>
      <c r="G1167" s="51">
        <f t="shared" si="54"/>
        <v>0</v>
      </c>
      <c r="H1167" s="274" t="s">
        <v>2457</v>
      </c>
    </row>
    <row r="1168" spans="1:8" ht="14.25">
      <c r="A1168" s="287" t="s">
        <v>2458</v>
      </c>
      <c r="B1168" s="72">
        <f>VLOOKUP(F1168,'[1]表二（旧）'!$F$5:$G$1311,2,FALSE)</f>
        <v>2903</v>
      </c>
      <c r="C1168" s="72"/>
      <c r="D1168" s="72">
        <f t="shared" si="55"/>
        <v>-2903</v>
      </c>
      <c r="E1168" s="273">
        <f t="shared" si="56"/>
        <v>-100</v>
      </c>
      <c r="F1168" s="274">
        <v>2210103</v>
      </c>
      <c r="G1168" s="51">
        <f t="shared" si="54"/>
        <v>0</v>
      </c>
      <c r="H1168" s="274" t="s">
        <v>2458</v>
      </c>
    </row>
    <row r="1169" spans="1:8" ht="14.25">
      <c r="A1169" s="287" t="s">
        <v>2459</v>
      </c>
      <c r="B1169" s="72">
        <f>VLOOKUP(F1169,'[1]表二（旧）'!$F$5:$G$1311,2,FALSE)</f>
        <v>0</v>
      </c>
      <c r="C1169" s="72"/>
      <c r="D1169" s="72">
        <f t="shared" si="55"/>
        <v>0</v>
      </c>
      <c r="E1169" s="273">
        <f t="shared" si="56"/>
      </c>
      <c r="F1169" s="274">
        <v>2210104</v>
      </c>
      <c r="G1169" s="51">
        <f t="shared" si="54"/>
        <v>0</v>
      </c>
      <c r="H1169" s="274" t="s">
        <v>2459</v>
      </c>
    </row>
    <row r="1170" spans="1:8" ht="14.25">
      <c r="A1170" s="287" t="s">
        <v>2460</v>
      </c>
      <c r="B1170" s="72">
        <f>VLOOKUP(F1170,'[1]表二（旧）'!$F$5:$G$1311,2,FALSE)</f>
        <v>1574</v>
      </c>
      <c r="C1170" s="72">
        <v>6839</v>
      </c>
      <c r="D1170" s="72">
        <f t="shared" si="55"/>
        <v>5265</v>
      </c>
      <c r="E1170" s="273">
        <f t="shared" si="56"/>
        <v>334.5</v>
      </c>
      <c r="F1170" s="274">
        <v>2210105</v>
      </c>
      <c r="G1170" s="51">
        <f t="shared" si="54"/>
        <v>6839</v>
      </c>
      <c r="H1170" s="274" t="s">
        <v>2460</v>
      </c>
    </row>
    <row r="1171" spans="1:8" ht="14.25">
      <c r="A1171" s="287" t="s">
        <v>2461</v>
      </c>
      <c r="B1171" s="72">
        <f>VLOOKUP(F1171,'[1]表二（旧）'!$F$5:$G$1311,2,FALSE)</f>
        <v>0</v>
      </c>
      <c r="C1171" s="72"/>
      <c r="D1171" s="72">
        <f t="shared" si="55"/>
        <v>0</v>
      </c>
      <c r="E1171" s="273">
        <f t="shared" si="56"/>
      </c>
      <c r="F1171" s="274">
        <v>2210106</v>
      </c>
      <c r="G1171" s="51">
        <f t="shared" si="54"/>
        <v>0</v>
      </c>
      <c r="H1171" s="274" t="s">
        <v>2461</v>
      </c>
    </row>
    <row r="1172" spans="1:8" ht="14.25">
      <c r="A1172" s="287" t="s">
        <v>2462</v>
      </c>
      <c r="B1172" s="72">
        <f>VLOOKUP(F1172,'[1]表二（旧）'!$F$5:$G$1311,2,FALSE)</f>
        <v>0</v>
      </c>
      <c r="C1172" s="72"/>
      <c r="D1172" s="72">
        <f t="shared" si="55"/>
        <v>0</v>
      </c>
      <c r="E1172" s="273">
        <f t="shared" si="56"/>
      </c>
      <c r="F1172" s="274">
        <v>2210107</v>
      </c>
      <c r="G1172" s="51">
        <f t="shared" si="54"/>
        <v>0</v>
      </c>
      <c r="H1172" s="274" t="s">
        <v>2462</v>
      </c>
    </row>
    <row r="1173" spans="1:8" ht="14.25">
      <c r="A1173" s="287" t="s">
        <v>2463</v>
      </c>
      <c r="B1173" s="72">
        <f>VLOOKUP(F1173,'[1]表二（旧）'!$F$5:$G$1311,2,FALSE)</f>
        <v>0</v>
      </c>
      <c r="C1173" s="72"/>
      <c r="D1173" s="72">
        <f t="shared" si="55"/>
        <v>0</v>
      </c>
      <c r="E1173" s="273">
        <f t="shared" si="56"/>
      </c>
      <c r="F1173" s="274">
        <v>2210199</v>
      </c>
      <c r="G1173" s="51">
        <f t="shared" si="54"/>
        <v>0</v>
      </c>
      <c r="H1173" s="274" t="s">
        <v>2463</v>
      </c>
    </row>
    <row r="1174" spans="1:8" ht="14.25">
      <c r="A1174" s="287" t="s">
        <v>2464</v>
      </c>
      <c r="B1174" s="72">
        <f>SUM(B1175:B1177)</f>
        <v>6954</v>
      </c>
      <c r="C1174" s="72">
        <f>SUM(C1175:C1177)</f>
        <v>8111</v>
      </c>
      <c r="D1174" s="72">
        <f t="shared" si="55"/>
        <v>1157</v>
      </c>
      <c r="E1174" s="273">
        <f t="shared" si="56"/>
        <v>16.6</v>
      </c>
      <c r="F1174" s="274">
        <v>22102</v>
      </c>
      <c r="G1174" s="51">
        <f t="shared" si="54"/>
        <v>8111</v>
      </c>
      <c r="H1174" s="274" t="s">
        <v>2464</v>
      </c>
    </row>
    <row r="1175" spans="1:8" ht="14.25">
      <c r="A1175" s="287" t="s">
        <v>2465</v>
      </c>
      <c r="B1175" s="72">
        <f>VLOOKUP(F1175,'[1]表二（旧）'!$F$5:$G$1311,2,FALSE)</f>
        <v>6954</v>
      </c>
      <c r="C1175" s="72">
        <v>8111</v>
      </c>
      <c r="D1175" s="72">
        <f t="shared" si="55"/>
        <v>1157</v>
      </c>
      <c r="E1175" s="273">
        <f t="shared" si="56"/>
        <v>16.6</v>
      </c>
      <c r="F1175" s="274">
        <v>2210201</v>
      </c>
      <c r="G1175" s="51">
        <f t="shared" si="54"/>
        <v>8111</v>
      </c>
      <c r="H1175" s="274" t="s">
        <v>2465</v>
      </c>
    </row>
    <row r="1176" spans="1:8" ht="14.25">
      <c r="A1176" s="287" t="s">
        <v>2466</v>
      </c>
      <c r="B1176" s="72">
        <f>VLOOKUP(F1176,'[1]表二（旧）'!$F$5:$G$1311,2,FALSE)</f>
        <v>0</v>
      </c>
      <c r="C1176" s="72"/>
      <c r="D1176" s="72">
        <f t="shared" si="55"/>
        <v>0</v>
      </c>
      <c r="E1176" s="273">
        <f t="shared" si="56"/>
      </c>
      <c r="F1176" s="274">
        <v>2210202</v>
      </c>
      <c r="G1176" s="51">
        <f t="shared" si="54"/>
        <v>0</v>
      </c>
      <c r="H1176" s="274" t="s">
        <v>2466</v>
      </c>
    </row>
    <row r="1177" spans="1:8" ht="14.25">
      <c r="A1177" s="287" t="s">
        <v>2467</v>
      </c>
      <c r="B1177" s="72">
        <f>VLOOKUP(F1177,'[1]表二（旧）'!$F$5:$G$1311,2,FALSE)</f>
        <v>0</v>
      </c>
      <c r="C1177" s="72"/>
      <c r="D1177" s="72">
        <f t="shared" si="55"/>
        <v>0</v>
      </c>
      <c r="E1177" s="273">
        <f t="shared" si="56"/>
      </c>
      <c r="F1177" s="274">
        <v>2210203</v>
      </c>
      <c r="G1177" s="51">
        <f t="shared" si="54"/>
        <v>0</v>
      </c>
      <c r="H1177" s="274" t="s">
        <v>2467</v>
      </c>
    </row>
    <row r="1178" spans="1:8" ht="14.25">
      <c r="A1178" s="287" t="s">
        <v>2468</v>
      </c>
      <c r="B1178" s="72">
        <f>SUM(B1179:B1181)</f>
        <v>0</v>
      </c>
      <c r="C1178" s="72">
        <f>SUM(C1179:C1181)</f>
        <v>0</v>
      </c>
      <c r="D1178" s="72">
        <f t="shared" si="55"/>
        <v>0</v>
      </c>
      <c r="E1178" s="273">
        <f t="shared" si="56"/>
      </c>
      <c r="F1178" s="274">
        <v>22103</v>
      </c>
      <c r="G1178" s="51">
        <f t="shared" si="54"/>
        <v>0</v>
      </c>
      <c r="H1178" s="274" t="s">
        <v>2468</v>
      </c>
    </row>
    <row r="1179" spans="1:8" ht="14.25">
      <c r="A1179" s="287" t="s">
        <v>2469</v>
      </c>
      <c r="B1179" s="72">
        <f>VLOOKUP(F1179,'[1]表二（旧）'!$F$5:$G$1311,2,FALSE)</f>
        <v>0</v>
      </c>
      <c r="C1179" s="72"/>
      <c r="D1179" s="72">
        <f t="shared" si="55"/>
        <v>0</v>
      </c>
      <c r="E1179" s="273">
        <f t="shared" si="56"/>
      </c>
      <c r="F1179" s="274">
        <v>2210301</v>
      </c>
      <c r="G1179" s="51">
        <f t="shared" si="54"/>
        <v>0</v>
      </c>
      <c r="H1179" s="274" t="s">
        <v>2469</v>
      </c>
    </row>
    <row r="1180" spans="1:8" ht="14.25">
      <c r="A1180" s="287" t="s">
        <v>2470</v>
      </c>
      <c r="B1180" s="72">
        <f>VLOOKUP(F1180,'[1]表二（旧）'!$F$5:$G$1311,2,FALSE)</f>
        <v>0</v>
      </c>
      <c r="C1180" s="72"/>
      <c r="D1180" s="72">
        <f t="shared" si="55"/>
        <v>0</v>
      </c>
      <c r="E1180" s="273">
        <f t="shared" si="56"/>
      </c>
      <c r="F1180" s="274">
        <v>2210302</v>
      </c>
      <c r="G1180" s="51">
        <f t="shared" si="54"/>
        <v>0</v>
      </c>
      <c r="H1180" s="274" t="s">
        <v>2470</v>
      </c>
    </row>
    <row r="1181" spans="1:8" ht="14.25">
      <c r="A1181" s="287" t="s">
        <v>2471</v>
      </c>
      <c r="B1181" s="72">
        <f>VLOOKUP(F1181,'[1]表二（旧）'!$F$5:$G$1311,2,FALSE)</f>
        <v>0</v>
      </c>
      <c r="C1181" s="72"/>
      <c r="D1181" s="72">
        <f t="shared" si="55"/>
        <v>0</v>
      </c>
      <c r="E1181" s="273">
        <f t="shared" si="56"/>
      </c>
      <c r="F1181" s="274">
        <v>2210399</v>
      </c>
      <c r="G1181" s="51">
        <f t="shared" si="54"/>
        <v>0</v>
      </c>
      <c r="H1181" s="274" t="s">
        <v>2471</v>
      </c>
    </row>
    <row r="1182" spans="1:8" ht="14.25">
      <c r="A1182" s="287" t="s">
        <v>2472</v>
      </c>
      <c r="B1182" s="72">
        <f>SUM(B1183,B1198,B1212,B1217,B1223,)</f>
        <v>945</v>
      </c>
      <c r="C1182" s="72">
        <f>SUM(C1183,C1198,C1212,C1217,C1223,)</f>
        <v>2563</v>
      </c>
      <c r="D1182" s="72">
        <f t="shared" si="55"/>
        <v>1618</v>
      </c>
      <c r="E1182" s="273">
        <f t="shared" si="56"/>
        <v>171.2</v>
      </c>
      <c r="F1182" s="274">
        <v>222</v>
      </c>
      <c r="G1182" s="51">
        <f t="shared" si="54"/>
        <v>2563</v>
      </c>
      <c r="H1182" s="274" t="s">
        <v>1385</v>
      </c>
    </row>
    <row r="1183" spans="1:8" ht="14.25">
      <c r="A1183" s="287" t="s">
        <v>2473</v>
      </c>
      <c r="B1183" s="72">
        <f>SUM(B1184:B1197)</f>
        <v>913</v>
      </c>
      <c r="C1183" s="72">
        <f>SUM(C1184:C1197)</f>
        <v>2563</v>
      </c>
      <c r="D1183" s="72">
        <f t="shared" si="55"/>
        <v>1650</v>
      </c>
      <c r="E1183" s="273">
        <f t="shared" si="56"/>
        <v>180.7</v>
      </c>
      <c r="F1183" s="274">
        <v>22201</v>
      </c>
      <c r="G1183" s="51">
        <f t="shared" si="54"/>
        <v>2563</v>
      </c>
      <c r="H1183" s="274" t="s">
        <v>2473</v>
      </c>
    </row>
    <row r="1184" spans="1:8" ht="14.25">
      <c r="A1184" s="287" t="s">
        <v>2140</v>
      </c>
      <c r="B1184" s="72">
        <f>VLOOKUP(F1184,'[1]表二（旧）'!$F$5:$G$1311,2,FALSE)</f>
        <v>157</v>
      </c>
      <c r="C1184" s="72">
        <v>151</v>
      </c>
      <c r="D1184" s="72">
        <f t="shared" si="55"/>
        <v>-6</v>
      </c>
      <c r="E1184" s="273">
        <f t="shared" si="56"/>
        <v>-3.8</v>
      </c>
      <c r="F1184" s="274">
        <v>2220101</v>
      </c>
      <c r="G1184" s="51">
        <f t="shared" si="54"/>
        <v>151</v>
      </c>
      <c r="H1184" s="274" t="s">
        <v>2140</v>
      </c>
    </row>
    <row r="1185" spans="1:8" ht="14.25">
      <c r="A1185" s="287" t="s">
        <v>2096</v>
      </c>
      <c r="B1185" s="72">
        <f>VLOOKUP(F1185,'[1]表二（旧）'!$F$5:$G$1311,2,FALSE)</f>
        <v>243</v>
      </c>
      <c r="C1185" s="72">
        <v>1725</v>
      </c>
      <c r="D1185" s="72">
        <f t="shared" si="55"/>
        <v>1482</v>
      </c>
      <c r="E1185" s="273">
        <f t="shared" si="56"/>
        <v>609.9</v>
      </c>
      <c r="F1185" s="274">
        <v>2220102</v>
      </c>
      <c r="G1185" s="51">
        <f t="shared" si="54"/>
        <v>1725</v>
      </c>
      <c r="H1185" s="274" t="s">
        <v>2096</v>
      </c>
    </row>
    <row r="1186" spans="1:8" ht="14.25">
      <c r="A1186" s="287" t="s">
        <v>2098</v>
      </c>
      <c r="B1186" s="72">
        <f>VLOOKUP(F1186,'[1]表二（旧）'!$F$5:$G$1311,2,FALSE)</f>
        <v>0</v>
      </c>
      <c r="C1186" s="72"/>
      <c r="D1186" s="72">
        <f t="shared" si="55"/>
        <v>0</v>
      </c>
      <c r="E1186" s="273">
        <f t="shared" si="56"/>
      </c>
      <c r="F1186" s="274">
        <v>2220103</v>
      </c>
      <c r="G1186" s="51">
        <f t="shared" si="54"/>
        <v>0</v>
      </c>
      <c r="H1186" s="274" t="s">
        <v>2098</v>
      </c>
    </row>
    <row r="1187" spans="1:8" ht="14.25">
      <c r="A1187" s="287" t="s">
        <v>2474</v>
      </c>
      <c r="B1187" s="72">
        <f>VLOOKUP(F1187,'[1]表二（旧）'!$F$5:$G$1311,2,FALSE)</f>
        <v>0</v>
      </c>
      <c r="C1187" s="72"/>
      <c r="D1187" s="72">
        <f t="shared" si="55"/>
        <v>0</v>
      </c>
      <c r="E1187" s="273">
        <f t="shared" si="56"/>
      </c>
      <c r="F1187" s="274">
        <v>2220104</v>
      </c>
      <c r="G1187" s="51">
        <f t="shared" si="54"/>
        <v>0</v>
      </c>
      <c r="H1187" s="274" t="s">
        <v>2474</v>
      </c>
    </row>
    <row r="1188" spans="1:8" ht="14.25">
      <c r="A1188" s="287" t="s">
        <v>2475</v>
      </c>
      <c r="B1188" s="72">
        <f>VLOOKUP(F1188,'[1]表二（旧）'!$F$5:$G$1311,2,FALSE)</f>
        <v>0</v>
      </c>
      <c r="C1188" s="72"/>
      <c r="D1188" s="72">
        <f t="shared" si="55"/>
        <v>0</v>
      </c>
      <c r="E1188" s="273">
        <f t="shared" si="56"/>
      </c>
      <c r="F1188" s="274">
        <v>2220105</v>
      </c>
      <c r="G1188" s="51">
        <f t="shared" si="54"/>
        <v>0</v>
      </c>
      <c r="H1188" s="274" t="s">
        <v>2475</v>
      </c>
    </row>
    <row r="1189" spans="1:8" ht="14.25">
      <c r="A1189" s="287" t="s">
        <v>2476</v>
      </c>
      <c r="B1189" s="72">
        <f>VLOOKUP(F1189,'[1]表二（旧）'!$F$5:$G$1311,2,FALSE)</f>
        <v>6</v>
      </c>
      <c r="C1189" s="72"/>
      <c r="D1189" s="72">
        <f t="shared" si="55"/>
        <v>-6</v>
      </c>
      <c r="E1189" s="273">
        <f t="shared" si="56"/>
        <v>-100</v>
      </c>
      <c r="F1189" s="274">
        <v>2220106</v>
      </c>
      <c r="G1189" s="51">
        <f t="shared" si="54"/>
        <v>0</v>
      </c>
      <c r="H1189" s="274" t="s">
        <v>2476</v>
      </c>
    </row>
    <row r="1190" spans="1:8" ht="14.25">
      <c r="A1190" s="287" t="s">
        <v>2477</v>
      </c>
      <c r="B1190" s="72">
        <f>VLOOKUP(F1190,'[1]表二（旧）'!$F$5:$G$1311,2,FALSE)</f>
        <v>0</v>
      </c>
      <c r="C1190" s="72"/>
      <c r="D1190" s="72">
        <f t="shared" si="55"/>
        <v>0</v>
      </c>
      <c r="E1190" s="273">
        <f t="shared" si="56"/>
      </c>
      <c r="F1190" s="274">
        <v>2220107</v>
      </c>
      <c r="G1190" s="51">
        <f t="shared" si="54"/>
        <v>0</v>
      </c>
      <c r="H1190" s="274" t="s">
        <v>2477</v>
      </c>
    </row>
    <row r="1191" spans="1:8" ht="14.25">
      <c r="A1191" s="287" t="s">
        <v>2478</v>
      </c>
      <c r="B1191" s="72">
        <f>VLOOKUP(F1191,'[1]表二（旧）'!$F$5:$G$1311,2,FALSE)</f>
        <v>0</v>
      </c>
      <c r="C1191" s="72">
        <v>100</v>
      </c>
      <c r="D1191" s="72">
        <f t="shared" si="55"/>
        <v>100</v>
      </c>
      <c r="E1191" s="273">
        <f t="shared" si="56"/>
      </c>
      <c r="F1191" s="274">
        <v>2220112</v>
      </c>
      <c r="G1191" s="51">
        <f t="shared" si="54"/>
        <v>100</v>
      </c>
      <c r="H1191" s="274" t="s">
        <v>2478</v>
      </c>
    </row>
    <row r="1192" spans="1:8" ht="14.25">
      <c r="A1192" s="287" t="s">
        <v>2479</v>
      </c>
      <c r="B1192" s="72">
        <f>VLOOKUP(F1192,'[1]表二（旧）'!$F$5:$G$1311,2,FALSE)</f>
        <v>0</v>
      </c>
      <c r="C1192" s="72"/>
      <c r="D1192" s="72">
        <f t="shared" si="55"/>
        <v>0</v>
      </c>
      <c r="E1192" s="273">
        <f t="shared" si="56"/>
      </c>
      <c r="F1192" s="274">
        <v>2220113</v>
      </c>
      <c r="G1192" s="51">
        <f t="shared" si="54"/>
        <v>0</v>
      </c>
      <c r="H1192" s="274" t="s">
        <v>2479</v>
      </c>
    </row>
    <row r="1193" spans="1:8" ht="14.25">
      <c r="A1193" s="287" t="s">
        <v>2480</v>
      </c>
      <c r="B1193" s="72">
        <f>VLOOKUP(F1193,'[1]表二（旧）'!$F$5:$G$1311,2,FALSE)</f>
        <v>0</v>
      </c>
      <c r="C1193" s="72"/>
      <c r="D1193" s="72">
        <f t="shared" si="55"/>
        <v>0</v>
      </c>
      <c r="E1193" s="273">
        <f t="shared" si="56"/>
      </c>
      <c r="F1193" s="274">
        <v>2220114</v>
      </c>
      <c r="G1193" s="51">
        <f t="shared" si="54"/>
        <v>0</v>
      </c>
      <c r="H1193" s="274" t="s">
        <v>2480</v>
      </c>
    </row>
    <row r="1194" spans="1:8" ht="14.25">
      <c r="A1194" s="287" t="s">
        <v>2481</v>
      </c>
      <c r="B1194" s="72">
        <f>VLOOKUP(F1194,'[1]表二（旧）'!$F$5:$G$1311,2,FALSE)</f>
        <v>0</v>
      </c>
      <c r="C1194" s="72"/>
      <c r="D1194" s="72">
        <f t="shared" si="55"/>
        <v>0</v>
      </c>
      <c r="E1194" s="273">
        <f t="shared" si="56"/>
      </c>
      <c r="F1194" s="274">
        <v>2220115</v>
      </c>
      <c r="G1194" s="51">
        <f t="shared" si="54"/>
        <v>0</v>
      </c>
      <c r="H1194" s="274" t="s">
        <v>2481</v>
      </c>
    </row>
    <row r="1195" spans="1:8" ht="14.25">
      <c r="A1195" s="287" t="s">
        <v>2482</v>
      </c>
      <c r="B1195" s="72">
        <f>VLOOKUP(F1195,'[1]表二（旧）'!$F$5:$G$1311,2,FALSE)</f>
        <v>0</v>
      </c>
      <c r="C1195" s="72"/>
      <c r="D1195" s="72">
        <f t="shared" si="55"/>
        <v>0</v>
      </c>
      <c r="E1195" s="273">
        <f t="shared" si="56"/>
      </c>
      <c r="F1195" s="274">
        <v>2220118</v>
      </c>
      <c r="G1195" s="51">
        <f t="shared" si="54"/>
        <v>0</v>
      </c>
      <c r="H1195" s="274" t="s">
        <v>2482</v>
      </c>
    </row>
    <row r="1196" spans="1:8" ht="14.25">
      <c r="A1196" s="287" t="s">
        <v>2100</v>
      </c>
      <c r="B1196" s="72">
        <f>VLOOKUP(F1196,'[1]表二（旧）'!$F$5:$G$1311,2,FALSE)</f>
        <v>0</v>
      </c>
      <c r="C1196" s="72"/>
      <c r="D1196" s="72">
        <f t="shared" si="55"/>
        <v>0</v>
      </c>
      <c r="E1196" s="273">
        <f t="shared" si="56"/>
      </c>
      <c r="F1196" s="274">
        <v>2220150</v>
      </c>
      <c r="G1196" s="51">
        <f t="shared" si="54"/>
        <v>0</v>
      </c>
      <c r="H1196" s="274" t="s">
        <v>2100</v>
      </c>
    </row>
    <row r="1197" spans="1:8" ht="14.25">
      <c r="A1197" s="287" t="s">
        <v>2483</v>
      </c>
      <c r="B1197" s="72">
        <f>VLOOKUP(F1197,'[1]表二（旧）'!$F$5:$G$1311,2,FALSE)</f>
        <v>507</v>
      </c>
      <c r="C1197" s="72">
        <v>587</v>
      </c>
      <c r="D1197" s="72">
        <f t="shared" si="55"/>
        <v>80</v>
      </c>
      <c r="E1197" s="273">
        <f t="shared" si="56"/>
        <v>15.8</v>
      </c>
      <c r="F1197" s="274">
        <v>2220199</v>
      </c>
      <c r="G1197" s="51">
        <f t="shared" si="54"/>
        <v>587</v>
      </c>
      <c r="H1197" s="274" t="s">
        <v>2483</v>
      </c>
    </row>
    <row r="1198" spans="1:8" ht="14.25">
      <c r="A1198" s="287" t="s">
        <v>2484</v>
      </c>
      <c r="B1198" s="72">
        <f>SUM(B1199:B1211)</f>
        <v>0</v>
      </c>
      <c r="C1198" s="72">
        <f>SUM(C1199:C1211)</f>
        <v>0</v>
      </c>
      <c r="D1198" s="72">
        <f t="shared" si="55"/>
        <v>0</v>
      </c>
      <c r="E1198" s="273">
        <f t="shared" si="56"/>
      </c>
      <c r="F1198" s="274">
        <v>22202</v>
      </c>
      <c r="G1198" s="51">
        <f t="shared" si="54"/>
        <v>0</v>
      </c>
      <c r="H1198" s="274" t="s">
        <v>2484</v>
      </c>
    </row>
    <row r="1199" spans="1:8" ht="14.25">
      <c r="A1199" s="287" t="s">
        <v>2140</v>
      </c>
      <c r="B1199" s="72">
        <f>VLOOKUP(F1199,'[1]表二（旧）'!$F$5:$G$1311,2,FALSE)</f>
        <v>0</v>
      </c>
      <c r="C1199" s="72"/>
      <c r="D1199" s="72">
        <f t="shared" si="55"/>
        <v>0</v>
      </c>
      <c r="E1199" s="273">
        <f t="shared" si="56"/>
      </c>
      <c r="F1199" s="274">
        <v>2220201</v>
      </c>
      <c r="G1199" s="51">
        <f t="shared" si="54"/>
        <v>0</v>
      </c>
      <c r="H1199" s="274" t="s">
        <v>2140</v>
      </c>
    </row>
    <row r="1200" spans="1:8" ht="14.25">
      <c r="A1200" s="287" t="s">
        <v>2096</v>
      </c>
      <c r="B1200" s="72">
        <f>VLOOKUP(F1200,'[1]表二（旧）'!$F$5:$G$1311,2,FALSE)</f>
        <v>0</v>
      </c>
      <c r="C1200" s="72"/>
      <c r="D1200" s="72">
        <f t="shared" si="55"/>
        <v>0</v>
      </c>
      <c r="E1200" s="273">
        <f t="shared" si="56"/>
      </c>
      <c r="F1200" s="274">
        <v>2220202</v>
      </c>
      <c r="G1200" s="51">
        <f t="shared" si="54"/>
        <v>0</v>
      </c>
      <c r="H1200" s="274" t="s">
        <v>2096</v>
      </c>
    </row>
    <row r="1201" spans="1:8" ht="14.25">
      <c r="A1201" s="287" t="s">
        <v>2098</v>
      </c>
      <c r="B1201" s="72">
        <f>VLOOKUP(F1201,'[1]表二（旧）'!$F$5:$G$1311,2,FALSE)</f>
        <v>0</v>
      </c>
      <c r="C1201" s="72"/>
      <c r="D1201" s="72">
        <f t="shared" si="55"/>
        <v>0</v>
      </c>
      <c r="E1201" s="273">
        <f t="shared" si="56"/>
      </c>
      <c r="F1201" s="274">
        <v>2220203</v>
      </c>
      <c r="G1201" s="51">
        <f t="shared" si="54"/>
        <v>0</v>
      </c>
      <c r="H1201" s="274" t="s">
        <v>2098</v>
      </c>
    </row>
    <row r="1202" spans="1:8" ht="14.25">
      <c r="A1202" s="287" t="s">
        <v>2485</v>
      </c>
      <c r="B1202" s="72">
        <f>VLOOKUP(F1202,'[1]表二（旧）'!$F$5:$G$1311,2,FALSE)</f>
        <v>0</v>
      </c>
      <c r="C1202" s="72"/>
      <c r="D1202" s="72">
        <f t="shared" si="55"/>
        <v>0</v>
      </c>
      <c r="E1202" s="273">
        <f t="shared" si="56"/>
      </c>
      <c r="F1202" s="274">
        <v>2220204</v>
      </c>
      <c r="G1202" s="51">
        <f t="shared" si="54"/>
        <v>0</v>
      </c>
      <c r="H1202" s="274" t="s">
        <v>2485</v>
      </c>
    </row>
    <row r="1203" spans="1:8" ht="14.25">
      <c r="A1203" s="287" t="s">
        <v>2486</v>
      </c>
      <c r="B1203" s="72">
        <f>VLOOKUP(F1203,'[1]表二（旧）'!$F$5:$G$1311,2,FALSE)</f>
        <v>0</v>
      </c>
      <c r="C1203" s="72"/>
      <c r="D1203" s="72">
        <f t="shared" si="55"/>
        <v>0</v>
      </c>
      <c r="E1203" s="273">
        <f t="shared" si="56"/>
      </c>
      <c r="F1203" s="274">
        <v>2220205</v>
      </c>
      <c r="G1203" s="51">
        <f t="shared" si="54"/>
        <v>0</v>
      </c>
      <c r="H1203" s="274" t="s">
        <v>2486</v>
      </c>
    </row>
    <row r="1204" spans="1:8" ht="14.25">
      <c r="A1204" s="287" t="s">
        <v>2487</v>
      </c>
      <c r="B1204" s="72">
        <f>VLOOKUP(F1204,'[1]表二（旧）'!$F$5:$G$1311,2,FALSE)</f>
        <v>0</v>
      </c>
      <c r="C1204" s="72"/>
      <c r="D1204" s="72">
        <f t="shared" si="55"/>
        <v>0</v>
      </c>
      <c r="E1204" s="273">
        <f t="shared" si="56"/>
      </c>
      <c r="F1204" s="274">
        <v>2220206</v>
      </c>
      <c r="G1204" s="51">
        <f t="shared" si="54"/>
        <v>0</v>
      </c>
      <c r="H1204" s="274" t="s">
        <v>2487</v>
      </c>
    </row>
    <row r="1205" spans="1:8" ht="14.25">
      <c r="A1205" s="287" t="s">
        <v>2488</v>
      </c>
      <c r="B1205" s="72">
        <f>VLOOKUP(F1205,'[1]表二（旧）'!$F$5:$G$1311,2,FALSE)</f>
        <v>0</v>
      </c>
      <c r="C1205" s="72"/>
      <c r="D1205" s="72">
        <f t="shared" si="55"/>
        <v>0</v>
      </c>
      <c r="E1205" s="273">
        <f t="shared" si="56"/>
      </c>
      <c r="F1205" s="274">
        <v>2220207</v>
      </c>
      <c r="G1205" s="51">
        <f t="shared" si="54"/>
        <v>0</v>
      </c>
      <c r="H1205" s="274" t="s">
        <v>2488</v>
      </c>
    </row>
    <row r="1206" spans="1:8" ht="14.25">
      <c r="A1206" s="287" t="s">
        <v>2489</v>
      </c>
      <c r="B1206" s="72">
        <f>VLOOKUP(F1206,'[1]表二（旧）'!$F$5:$G$1311,2,FALSE)</f>
        <v>0</v>
      </c>
      <c r="C1206" s="72"/>
      <c r="D1206" s="72">
        <f t="shared" si="55"/>
        <v>0</v>
      </c>
      <c r="E1206" s="273">
        <f t="shared" si="56"/>
      </c>
      <c r="F1206" s="274">
        <v>2220209</v>
      </c>
      <c r="G1206" s="51">
        <f t="shared" si="54"/>
        <v>0</v>
      </c>
      <c r="H1206" s="274" t="s">
        <v>2489</v>
      </c>
    </row>
    <row r="1207" spans="1:8" ht="14.25">
      <c r="A1207" s="287" t="s">
        <v>2490</v>
      </c>
      <c r="B1207" s="72">
        <f>VLOOKUP(F1207,'[1]表二（旧）'!$F$5:$G$1311,2,FALSE)</f>
        <v>0</v>
      </c>
      <c r="C1207" s="72"/>
      <c r="D1207" s="72">
        <f t="shared" si="55"/>
        <v>0</v>
      </c>
      <c r="E1207" s="273">
        <f t="shared" si="56"/>
      </c>
      <c r="F1207" s="274">
        <v>2220210</v>
      </c>
      <c r="G1207" s="51">
        <f t="shared" si="54"/>
        <v>0</v>
      </c>
      <c r="H1207" s="274" t="s">
        <v>2490</v>
      </c>
    </row>
    <row r="1208" spans="1:8" ht="14.25">
      <c r="A1208" s="287" t="s">
        <v>2491</v>
      </c>
      <c r="B1208" s="72">
        <f>VLOOKUP(F1208,'[1]表二（旧）'!$F$5:$G$1311,2,FALSE)</f>
        <v>0</v>
      </c>
      <c r="C1208" s="72"/>
      <c r="D1208" s="72">
        <f t="shared" si="55"/>
        <v>0</v>
      </c>
      <c r="E1208" s="273">
        <f t="shared" si="56"/>
      </c>
      <c r="F1208" s="274">
        <v>2220211</v>
      </c>
      <c r="G1208" s="51">
        <f t="shared" si="54"/>
        <v>0</v>
      </c>
      <c r="H1208" s="274" t="s">
        <v>2491</v>
      </c>
    </row>
    <row r="1209" spans="1:8" ht="14.25">
      <c r="A1209" s="287" t="s">
        <v>2492</v>
      </c>
      <c r="B1209" s="72">
        <f>VLOOKUP(F1209,'[1]表二（旧）'!$F$5:$G$1311,2,FALSE)</f>
        <v>0</v>
      </c>
      <c r="C1209" s="72"/>
      <c r="D1209" s="72">
        <f t="shared" si="55"/>
        <v>0</v>
      </c>
      <c r="E1209" s="273">
        <f t="shared" si="56"/>
      </c>
      <c r="F1209" s="274">
        <v>2220212</v>
      </c>
      <c r="G1209" s="51">
        <f t="shared" si="54"/>
        <v>0</v>
      </c>
      <c r="H1209" s="274" t="s">
        <v>2492</v>
      </c>
    </row>
    <row r="1210" spans="1:8" ht="14.25">
      <c r="A1210" s="287" t="s">
        <v>2100</v>
      </c>
      <c r="B1210" s="72">
        <f>VLOOKUP(F1210,'[1]表二（旧）'!$F$5:$G$1311,2,FALSE)</f>
        <v>0</v>
      </c>
      <c r="C1210" s="72"/>
      <c r="D1210" s="72">
        <f t="shared" si="55"/>
        <v>0</v>
      </c>
      <c r="E1210" s="273">
        <f t="shared" si="56"/>
      </c>
      <c r="F1210" s="274">
        <v>2220250</v>
      </c>
      <c r="G1210" s="51">
        <f t="shared" si="54"/>
        <v>0</v>
      </c>
      <c r="H1210" s="274" t="s">
        <v>2100</v>
      </c>
    </row>
    <row r="1211" spans="1:8" ht="14.25">
      <c r="A1211" s="287" t="s">
        <v>2493</v>
      </c>
      <c r="B1211" s="72">
        <f>VLOOKUP(F1211,'[1]表二（旧）'!$F$5:$G$1311,2,FALSE)</f>
        <v>0</v>
      </c>
      <c r="C1211" s="72"/>
      <c r="D1211" s="72">
        <f t="shared" si="55"/>
        <v>0</v>
      </c>
      <c r="E1211" s="273">
        <f t="shared" si="56"/>
      </c>
      <c r="F1211" s="274">
        <v>2220299</v>
      </c>
      <c r="G1211" s="51">
        <f t="shared" si="54"/>
        <v>0</v>
      </c>
      <c r="H1211" s="274" t="s">
        <v>2493</v>
      </c>
    </row>
    <row r="1212" spans="1:8" ht="14.25">
      <c r="A1212" s="287" t="s">
        <v>2494</v>
      </c>
      <c r="B1212" s="72">
        <f>SUM(B1213:B1216)</f>
        <v>0</v>
      </c>
      <c r="C1212" s="72">
        <f>SUM(C1213:C1216)</f>
        <v>0</v>
      </c>
      <c r="D1212" s="72">
        <f t="shared" si="55"/>
        <v>0</v>
      </c>
      <c r="E1212" s="273">
        <f t="shared" si="56"/>
      </c>
      <c r="F1212" s="274">
        <v>22203</v>
      </c>
      <c r="G1212" s="51">
        <f t="shared" si="54"/>
        <v>0</v>
      </c>
      <c r="H1212" s="274" t="s">
        <v>2494</v>
      </c>
    </row>
    <row r="1213" spans="1:8" ht="14.25">
      <c r="A1213" s="287" t="s">
        <v>2495</v>
      </c>
      <c r="B1213" s="72">
        <f>VLOOKUP(F1213,'[1]表二（旧）'!$F$5:$G$1311,2,FALSE)</f>
        <v>0</v>
      </c>
      <c r="C1213" s="72"/>
      <c r="D1213" s="72">
        <f t="shared" si="55"/>
        <v>0</v>
      </c>
      <c r="E1213" s="273">
        <f t="shared" si="56"/>
      </c>
      <c r="F1213" s="274">
        <v>2220301</v>
      </c>
      <c r="G1213" s="51">
        <f t="shared" si="54"/>
        <v>0</v>
      </c>
      <c r="H1213" s="274" t="s">
        <v>2496</v>
      </c>
    </row>
    <row r="1214" spans="1:8" ht="14.25">
      <c r="A1214" s="287" t="s">
        <v>2497</v>
      </c>
      <c r="B1214" s="72">
        <f>VLOOKUP(F1214,'[1]表二（旧）'!$F$5:$G$1311,2,FALSE)</f>
        <v>0</v>
      </c>
      <c r="C1214" s="72"/>
      <c r="D1214" s="72">
        <f t="shared" si="55"/>
        <v>0</v>
      </c>
      <c r="E1214" s="273">
        <f t="shared" si="56"/>
      </c>
      <c r="F1214" s="274">
        <v>2220303</v>
      </c>
      <c r="G1214" s="51">
        <f t="shared" si="54"/>
        <v>0</v>
      </c>
      <c r="H1214" s="274" t="s">
        <v>2497</v>
      </c>
    </row>
    <row r="1215" spans="1:8" ht="14.25">
      <c r="A1215" s="287" t="s">
        <v>2498</v>
      </c>
      <c r="B1215" s="72">
        <f>VLOOKUP(F1215,'[1]表二（旧）'!$F$5:$G$1311,2,FALSE)</f>
        <v>0</v>
      </c>
      <c r="C1215" s="72"/>
      <c r="D1215" s="72">
        <f t="shared" si="55"/>
        <v>0</v>
      </c>
      <c r="E1215" s="273">
        <f t="shared" si="56"/>
      </c>
      <c r="F1215" s="274">
        <v>2220304</v>
      </c>
      <c r="G1215" s="51">
        <f t="shared" si="54"/>
        <v>0</v>
      </c>
      <c r="H1215" s="274" t="s">
        <v>2498</v>
      </c>
    </row>
    <row r="1216" spans="1:8" ht="14.25">
      <c r="A1216" s="287" t="s">
        <v>2499</v>
      </c>
      <c r="B1216" s="72">
        <f>VLOOKUP(F1216,'[1]表二（旧）'!$F$5:$G$1311,2,FALSE)</f>
        <v>0</v>
      </c>
      <c r="C1216" s="72"/>
      <c r="D1216" s="72">
        <f t="shared" si="55"/>
        <v>0</v>
      </c>
      <c r="E1216" s="273">
        <f t="shared" si="56"/>
      </c>
      <c r="F1216" s="274">
        <v>2220399</v>
      </c>
      <c r="G1216" s="51">
        <f t="shared" si="54"/>
        <v>0</v>
      </c>
      <c r="H1216" s="274" t="s">
        <v>2500</v>
      </c>
    </row>
    <row r="1217" spans="1:8" ht="14.25">
      <c r="A1217" s="287" t="s">
        <v>2501</v>
      </c>
      <c r="B1217" s="72">
        <f>SUM(B1218:B1222)</f>
        <v>32</v>
      </c>
      <c r="C1217" s="72">
        <f>SUM(C1218:C1222)</f>
        <v>0</v>
      </c>
      <c r="D1217" s="72">
        <f t="shared" si="55"/>
        <v>-32</v>
      </c>
      <c r="E1217" s="273">
        <f t="shared" si="56"/>
        <v>-100</v>
      </c>
      <c r="F1217" s="274">
        <v>22204</v>
      </c>
      <c r="G1217" s="51">
        <f t="shared" si="54"/>
        <v>0</v>
      </c>
      <c r="H1217" s="274" t="s">
        <v>2501</v>
      </c>
    </row>
    <row r="1218" spans="1:8" ht="14.25">
      <c r="A1218" s="287" t="s">
        <v>2502</v>
      </c>
      <c r="B1218" s="72">
        <f>VLOOKUP(F1218,'[1]表二（旧）'!$F$5:$G$1311,2,FALSE)</f>
        <v>18</v>
      </c>
      <c r="C1218" s="72"/>
      <c r="D1218" s="72">
        <f t="shared" si="55"/>
        <v>-18</v>
      </c>
      <c r="E1218" s="273">
        <f t="shared" si="56"/>
        <v>-100</v>
      </c>
      <c r="F1218" s="274">
        <v>2220401</v>
      </c>
      <c r="G1218" s="51">
        <f t="shared" si="54"/>
        <v>0</v>
      </c>
      <c r="H1218" s="274" t="s">
        <v>2503</v>
      </c>
    </row>
    <row r="1219" spans="1:8" ht="14.25">
      <c r="A1219" s="287" t="s">
        <v>2504</v>
      </c>
      <c r="B1219" s="72">
        <f>VLOOKUP(F1219,'[1]表二（旧）'!$F$5:$G$1311,2,FALSE)</f>
        <v>0</v>
      </c>
      <c r="C1219" s="72"/>
      <c r="D1219" s="72">
        <f t="shared" si="55"/>
        <v>0</v>
      </c>
      <c r="E1219" s="273">
        <f t="shared" si="56"/>
      </c>
      <c r="F1219" s="274">
        <v>2220402</v>
      </c>
      <c r="G1219" s="51">
        <f t="shared" si="54"/>
        <v>0</v>
      </c>
      <c r="H1219" s="274" t="s">
        <v>2504</v>
      </c>
    </row>
    <row r="1220" spans="1:8" ht="14.25">
      <c r="A1220" s="287" t="s">
        <v>2505</v>
      </c>
      <c r="B1220" s="72">
        <f>VLOOKUP(F1220,'[1]表二（旧）'!$F$5:$G$1311,2,FALSE)</f>
        <v>0</v>
      </c>
      <c r="C1220" s="72"/>
      <c r="D1220" s="72">
        <f t="shared" si="55"/>
        <v>0</v>
      </c>
      <c r="E1220" s="273">
        <f t="shared" si="56"/>
      </c>
      <c r="F1220" s="274">
        <v>2220403</v>
      </c>
      <c r="G1220" s="51">
        <f aca="true" t="shared" si="57" ref="G1220:G1283">SUM(C1220)</f>
        <v>0</v>
      </c>
      <c r="H1220" s="274" t="s">
        <v>2505</v>
      </c>
    </row>
    <row r="1221" spans="1:8" ht="14.25">
      <c r="A1221" s="287" t="s">
        <v>2506</v>
      </c>
      <c r="B1221" s="72">
        <f>VLOOKUP(F1221,'[1]表二（旧）'!$F$5:$G$1311,2,FALSE)</f>
        <v>0</v>
      </c>
      <c r="C1221" s="72"/>
      <c r="D1221" s="72">
        <f aca="true" t="shared" si="58" ref="D1221:D1284">C1221-B1221</f>
        <v>0</v>
      </c>
      <c r="E1221" s="273">
        <f aca="true" t="shared" si="59" ref="E1221:E1284">IF(B1221=0,"",ROUND(D1221/B1221*100,1))</f>
      </c>
      <c r="F1221" s="274">
        <v>2220404</v>
      </c>
      <c r="G1221" s="51">
        <f t="shared" si="57"/>
        <v>0</v>
      </c>
      <c r="H1221" s="274" t="s">
        <v>2506</v>
      </c>
    </row>
    <row r="1222" spans="1:8" ht="14.25">
      <c r="A1222" s="287" t="s">
        <v>2507</v>
      </c>
      <c r="B1222" s="72">
        <f>VLOOKUP(F1222,'[1]表二（旧）'!$F$5:$G$1311,2,FALSE)</f>
        <v>14</v>
      </c>
      <c r="C1222" s="72"/>
      <c r="D1222" s="72">
        <f t="shared" si="58"/>
        <v>-14</v>
      </c>
      <c r="E1222" s="273">
        <f t="shared" si="59"/>
        <v>-100</v>
      </c>
      <c r="F1222" s="274">
        <v>2220499</v>
      </c>
      <c r="G1222" s="51">
        <f t="shared" si="57"/>
        <v>0</v>
      </c>
      <c r="H1222" s="274" t="s">
        <v>2507</v>
      </c>
    </row>
    <row r="1223" spans="1:8" ht="14.25">
      <c r="A1223" s="287" t="s">
        <v>2508</v>
      </c>
      <c r="B1223" s="72">
        <f>SUM(B1224:B1234)</f>
        <v>0</v>
      </c>
      <c r="C1223" s="72">
        <f>SUM(C1224:C1234)</f>
        <v>0</v>
      </c>
      <c r="D1223" s="72">
        <f t="shared" si="58"/>
        <v>0</v>
      </c>
      <c r="E1223" s="273">
        <f t="shared" si="59"/>
      </c>
      <c r="F1223" s="274">
        <v>22205</v>
      </c>
      <c r="G1223" s="51">
        <f t="shared" si="57"/>
        <v>0</v>
      </c>
      <c r="H1223" s="274" t="s">
        <v>2508</v>
      </c>
    </row>
    <row r="1224" spans="1:8" ht="14.25">
      <c r="A1224" s="287" t="s">
        <v>2509</v>
      </c>
      <c r="B1224" s="72">
        <f>VLOOKUP(F1224,'[1]表二（旧）'!$F$5:$G$1311,2,FALSE)</f>
        <v>0</v>
      </c>
      <c r="C1224" s="72"/>
      <c r="D1224" s="72">
        <f t="shared" si="58"/>
        <v>0</v>
      </c>
      <c r="E1224" s="273">
        <f t="shared" si="59"/>
      </c>
      <c r="F1224" s="274">
        <v>2220501</v>
      </c>
      <c r="G1224" s="51">
        <f t="shared" si="57"/>
        <v>0</v>
      </c>
      <c r="H1224" s="274" t="s">
        <v>2509</v>
      </c>
    </row>
    <row r="1225" spans="1:8" ht="14.25">
      <c r="A1225" s="287" t="s">
        <v>2510</v>
      </c>
      <c r="B1225" s="72">
        <f>VLOOKUP(F1225,'[1]表二（旧）'!$F$5:$G$1311,2,FALSE)</f>
        <v>0</v>
      </c>
      <c r="C1225" s="72"/>
      <c r="D1225" s="72">
        <f t="shared" si="58"/>
        <v>0</v>
      </c>
      <c r="E1225" s="273">
        <f t="shared" si="59"/>
      </c>
      <c r="F1225" s="274">
        <v>2220502</v>
      </c>
      <c r="G1225" s="51">
        <f t="shared" si="57"/>
        <v>0</v>
      </c>
      <c r="H1225" s="274" t="s">
        <v>2510</v>
      </c>
    </row>
    <row r="1226" spans="1:8" ht="14.25">
      <c r="A1226" s="287" t="s">
        <v>2511</v>
      </c>
      <c r="B1226" s="72">
        <f>VLOOKUP(F1226,'[1]表二（旧）'!$F$5:$G$1311,2,FALSE)</f>
        <v>0</v>
      </c>
      <c r="C1226" s="72"/>
      <c r="D1226" s="72">
        <f t="shared" si="58"/>
        <v>0</v>
      </c>
      <c r="E1226" s="273">
        <f t="shared" si="59"/>
      </c>
      <c r="F1226" s="274">
        <v>2220503</v>
      </c>
      <c r="G1226" s="51">
        <f t="shared" si="57"/>
        <v>0</v>
      </c>
      <c r="H1226" s="274" t="s">
        <v>2511</v>
      </c>
    </row>
    <row r="1227" spans="1:8" ht="14.25">
      <c r="A1227" s="287" t="s">
        <v>2512</v>
      </c>
      <c r="B1227" s="72">
        <f>VLOOKUP(F1227,'[1]表二（旧）'!$F$5:$G$1311,2,FALSE)</f>
        <v>0</v>
      </c>
      <c r="C1227" s="72"/>
      <c r="D1227" s="72">
        <f t="shared" si="58"/>
        <v>0</v>
      </c>
      <c r="E1227" s="273">
        <f t="shared" si="59"/>
      </c>
      <c r="F1227" s="274">
        <v>2220504</v>
      </c>
      <c r="G1227" s="51">
        <f t="shared" si="57"/>
        <v>0</v>
      </c>
      <c r="H1227" s="274" t="s">
        <v>2512</v>
      </c>
    </row>
    <row r="1228" spans="1:8" ht="14.25">
      <c r="A1228" s="287" t="s">
        <v>2513</v>
      </c>
      <c r="B1228" s="72">
        <f>VLOOKUP(F1228,'[1]表二（旧）'!$F$5:$G$1311,2,FALSE)</f>
        <v>0</v>
      </c>
      <c r="C1228" s="72"/>
      <c r="D1228" s="72">
        <f t="shared" si="58"/>
        <v>0</v>
      </c>
      <c r="E1228" s="273">
        <f t="shared" si="59"/>
      </c>
      <c r="F1228" s="274">
        <v>2220505</v>
      </c>
      <c r="G1228" s="51">
        <f t="shared" si="57"/>
        <v>0</v>
      </c>
      <c r="H1228" s="274" t="s">
        <v>2513</v>
      </c>
    </row>
    <row r="1229" spans="1:8" ht="14.25">
      <c r="A1229" s="287" t="s">
        <v>2514</v>
      </c>
      <c r="B1229" s="72">
        <f>VLOOKUP(F1229,'[1]表二（旧）'!$F$5:$G$1311,2,FALSE)</f>
        <v>0</v>
      </c>
      <c r="C1229" s="72"/>
      <c r="D1229" s="72">
        <f t="shared" si="58"/>
        <v>0</v>
      </c>
      <c r="E1229" s="273">
        <f t="shared" si="59"/>
      </c>
      <c r="F1229" s="274">
        <v>2220506</v>
      </c>
      <c r="G1229" s="51">
        <f t="shared" si="57"/>
        <v>0</v>
      </c>
      <c r="H1229" s="274" t="s">
        <v>2514</v>
      </c>
    </row>
    <row r="1230" spans="1:8" ht="14.25">
      <c r="A1230" s="287" t="s">
        <v>2515</v>
      </c>
      <c r="B1230" s="72">
        <f>VLOOKUP(F1230,'[1]表二（旧）'!$F$5:$G$1311,2,FALSE)</f>
        <v>0</v>
      </c>
      <c r="C1230" s="72"/>
      <c r="D1230" s="72">
        <f t="shared" si="58"/>
        <v>0</v>
      </c>
      <c r="E1230" s="273">
        <f t="shared" si="59"/>
      </c>
      <c r="F1230" s="274">
        <v>2220507</v>
      </c>
      <c r="G1230" s="51">
        <f t="shared" si="57"/>
        <v>0</v>
      </c>
      <c r="H1230" s="274" t="s">
        <v>2515</v>
      </c>
    </row>
    <row r="1231" spans="1:8" ht="14.25">
      <c r="A1231" s="287" t="s">
        <v>2516</v>
      </c>
      <c r="B1231" s="72">
        <f>VLOOKUP(F1231,'[1]表二（旧）'!$F$5:$G$1311,2,FALSE)</f>
        <v>0</v>
      </c>
      <c r="C1231" s="72"/>
      <c r="D1231" s="72">
        <f t="shared" si="58"/>
        <v>0</v>
      </c>
      <c r="E1231" s="273">
        <f t="shared" si="59"/>
      </c>
      <c r="F1231" s="274">
        <v>2220508</v>
      </c>
      <c r="G1231" s="51">
        <f t="shared" si="57"/>
        <v>0</v>
      </c>
      <c r="H1231" s="274" t="s">
        <v>2516</v>
      </c>
    </row>
    <row r="1232" spans="1:8" ht="14.25">
      <c r="A1232" s="287" t="s">
        <v>2517</v>
      </c>
      <c r="B1232" s="72">
        <f>VLOOKUP(F1232,'[1]表二（旧）'!$F$5:$G$1311,2,FALSE)</f>
        <v>0</v>
      </c>
      <c r="C1232" s="72"/>
      <c r="D1232" s="72">
        <f t="shared" si="58"/>
        <v>0</v>
      </c>
      <c r="E1232" s="273">
        <f t="shared" si="59"/>
      </c>
      <c r="F1232" s="274">
        <v>2220509</v>
      </c>
      <c r="G1232" s="51">
        <f t="shared" si="57"/>
        <v>0</v>
      </c>
      <c r="H1232" s="274" t="s">
        <v>2517</v>
      </c>
    </row>
    <row r="1233" spans="1:8" ht="14.25">
      <c r="A1233" s="287" t="s">
        <v>2518</v>
      </c>
      <c r="B1233" s="72">
        <f>VLOOKUP(F1233,'[1]表二（旧）'!$F$5:$G$1311,2,FALSE)</f>
        <v>0</v>
      </c>
      <c r="C1233" s="72"/>
      <c r="D1233" s="72">
        <f t="shared" si="58"/>
        <v>0</v>
      </c>
      <c r="E1233" s="273">
        <f t="shared" si="59"/>
      </c>
      <c r="F1233" s="274">
        <v>2220510</v>
      </c>
      <c r="G1233" s="51">
        <f t="shared" si="57"/>
        <v>0</v>
      </c>
      <c r="H1233" s="274" t="s">
        <v>2518</v>
      </c>
    </row>
    <row r="1234" spans="1:8" ht="14.25">
      <c r="A1234" s="287" t="s">
        <v>2519</v>
      </c>
      <c r="B1234" s="72">
        <f>VLOOKUP(F1234,'[1]表二（旧）'!$F$5:$G$1311,2,FALSE)</f>
        <v>0</v>
      </c>
      <c r="C1234" s="72"/>
      <c r="D1234" s="72">
        <f t="shared" si="58"/>
        <v>0</v>
      </c>
      <c r="E1234" s="273">
        <f t="shared" si="59"/>
      </c>
      <c r="F1234" s="274">
        <v>2220599</v>
      </c>
      <c r="G1234" s="51">
        <f t="shared" si="57"/>
        <v>0</v>
      </c>
      <c r="H1234" s="274" t="s">
        <v>2519</v>
      </c>
    </row>
    <row r="1235" spans="1:8" ht="14.25">
      <c r="A1235" s="286" t="s">
        <v>461</v>
      </c>
      <c r="B1235" s="72">
        <f>SUM(B1236,B1248,B1254,B1260,B1268,B1281,B1285,B1291)</f>
        <v>435</v>
      </c>
      <c r="C1235" s="72">
        <f>SUM(C1236,C1248,C1254,C1260,C1268,C1281,C1285,C1291)</f>
        <v>219</v>
      </c>
      <c r="D1235" s="72">
        <f t="shared" si="58"/>
        <v>-216</v>
      </c>
      <c r="E1235" s="273">
        <f t="shared" si="59"/>
        <v>-49.7</v>
      </c>
      <c r="F1235" s="274">
        <v>224</v>
      </c>
      <c r="G1235" s="51">
        <f t="shared" si="57"/>
        <v>219</v>
      </c>
      <c r="H1235" s="274" t="s">
        <v>2520</v>
      </c>
    </row>
    <row r="1236" spans="1:8" ht="14.25">
      <c r="A1236" s="286" t="s">
        <v>2521</v>
      </c>
      <c r="B1236" s="72">
        <f>SUM(B1237:B1247)</f>
        <v>209</v>
      </c>
      <c r="C1236" s="72">
        <f>SUM(C1237:C1247)</f>
        <v>194</v>
      </c>
      <c r="D1236" s="72">
        <f t="shared" si="58"/>
        <v>-15</v>
      </c>
      <c r="E1236" s="273">
        <f t="shared" si="59"/>
        <v>-7.2</v>
      </c>
      <c r="F1236" s="274">
        <v>22401</v>
      </c>
      <c r="G1236" s="51">
        <f t="shared" si="57"/>
        <v>194</v>
      </c>
      <c r="H1236" s="274" t="s">
        <v>2522</v>
      </c>
    </row>
    <row r="1237" spans="1:8" ht="14.25">
      <c r="A1237" s="286" t="s">
        <v>2523</v>
      </c>
      <c r="B1237" s="72">
        <f>VLOOKUP(2150601,'[1]表二（旧）'!$F$5:$G$1311,2,FALSE)</f>
        <v>171</v>
      </c>
      <c r="C1237" s="72">
        <v>174</v>
      </c>
      <c r="D1237" s="72">
        <f t="shared" si="58"/>
        <v>3</v>
      </c>
      <c r="E1237" s="273">
        <f t="shared" si="59"/>
        <v>1.8</v>
      </c>
      <c r="F1237" s="274">
        <v>2240101</v>
      </c>
      <c r="G1237" s="51">
        <f t="shared" si="57"/>
        <v>174</v>
      </c>
      <c r="H1237" s="274" t="s">
        <v>2524</v>
      </c>
    </row>
    <row r="1238" spans="1:8" ht="14.25">
      <c r="A1238" s="286" t="s">
        <v>2525</v>
      </c>
      <c r="B1238" s="72">
        <f>VLOOKUP(2150602,'[1]表二（旧）'!$F$5:$G$1311,2,FALSE)</f>
        <v>38</v>
      </c>
      <c r="C1238" s="72">
        <v>20</v>
      </c>
      <c r="D1238" s="72">
        <f t="shared" si="58"/>
        <v>-18</v>
      </c>
      <c r="E1238" s="273">
        <f t="shared" si="59"/>
        <v>-47.4</v>
      </c>
      <c r="F1238" s="274">
        <v>2240102</v>
      </c>
      <c r="G1238" s="51">
        <f t="shared" si="57"/>
        <v>20</v>
      </c>
      <c r="H1238" s="274" t="s">
        <v>2526</v>
      </c>
    </row>
    <row r="1239" spans="1:8" ht="14.25">
      <c r="A1239" s="286" t="s">
        <v>2527</v>
      </c>
      <c r="B1239" s="72">
        <f>VLOOKUP(2150603,'[1]表二（旧）'!$F$5:$G$1311,2,FALSE)</f>
        <v>0</v>
      </c>
      <c r="C1239" s="72"/>
      <c r="D1239" s="72">
        <f t="shared" si="58"/>
        <v>0</v>
      </c>
      <c r="E1239" s="273">
        <f t="shared" si="59"/>
      </c>
      <c r="F1239" s="274">
        <v>2240103</v>
      </c>
      <c r="G1239" s="51">
        <f t="shared" si="57"/>
        <v>0</v>
      </c>
      <c r="H1239" s="274" t="s">
        <v>2528</v>
      </c>
    </row>
    <row r="1240" spans="1:8" ht="14.25">
      <c r="A1240" s="286" t="s">
        <v>2529</v>
      </c>
      <c r="B1240" s="72"/>
      <c r="C1240" s="72"/>
      <c r="D1240" s="72">
        <f t="shared" si="58"/>
        <v>0</v>
      </c>
      <c r="E1240" s="273">
        <f t="shared" si="59"/>
      </c>
      <c r="F1240" s="274">
        <v>2240104</v>
      </c>
      <c r="G1240" s="51">
        <f t="shared" si="57"/>
        <v>0</v>
      </c>
      <c r="H1240" s="274" t="s">
        <v>2530</v>
      </c>
    </row>
    <row r="1241" spans="1:8" ht="14.25">
      <c r="A1241" s="286" t="s">
        <v>2531</v>
      </c>
      <c r="B1241" s="72"/>
      <c r="C1241" s="72"/>
      <c r="D1241" s="72">
        <f t="shared" si="58"/>
        <v>0</v>
      </c>
      <c r="E1241" s="273">
        <f t="shared" si="59"/>
      </c>
      <c r="F1241" s="274">
        <v>2240105</v>
      </c>
      <c r="G1241" s="51">
        <f t="shared" si="57"/>
        <v>0</v>
      </c>
      <c r="H1241" s="274" t="s">
        <v>2532</v>
      </c>
    </row>
    <row r="1242" spans="1:8" ht="14.25">
      <c r="A1242" s="286" t="s">
        <v>2533</v>
      </c>
      <c r="B1242" s="72">
        <f>VLOOKUP(2150605,'[1]表二（旧）'!$F$5:$G$1311,2,FALSE)</f>
        <v>0</v>
      </c>
      <c r="C1242" s="72"/>
      <c r="D1242" s="72">
        <f t="shared" si="58"/>
        <v>0</v>
      </c>
      <c r="E1242" s="273">
        <f t="shared" si="59"/>
      </c>
      <c r="F1242" s="274">
        <v>2240106</v>
      </c>
      <c r="G1242" s="51">
        <f t="shared" si="57"/>
        <v>0</v>
      </c>
      <c r="H1242" s="274" t="s">
        <v>2534</v>
      </c>
    </row>
    <row r="1243" spans="1:8" ht="14.25">
      <c r="A1243" s="286" t="s">
        <v>2535</v>
      </c>
      <c r="B1243" s="72"/>
      <c r="C1243" s="72"/>
      <c r="D1243" s="72">
        <f t="shared" si="58"/>
        <v>0</v>
      </c>
      <c r="E1243" s="273">
        <f t="shared" si="59"/>
      </c>
      <c r="F1243" s="274">
        <v>2240107</v>
      </c>
      <c r="G1243" s="51">
        <f t="shared" si="57"/>
        <v>0</v>
      </c>
      <c r="H1243" s="274" t="s">
        <v>2536</v>
      </c>
    </row>
    <row r="1244" spans="1:8" ht="14.25">
      <c r="A1244" s="286" t="s">
        <v>2537</v>
      </c>
      <c r="B1244" s="72">
        <f>VLOOKUP(2150606,'[1]表二（旧）'!$F$5:$G$1311,2,FALSE)</f>
        <v>0</v>
      </c>
      <c r="C1244" s="72"/>
      <c r="D1244" s="72">
        <f t="shared" si="58"/>
        <v>0</v>
      </c>
      <c r="E1244" s="273">
        <f t="shared" si="59"/>
      </c>
      <c r="F1244" s="274">
        <v>2240108</v>
      </c>
      <c r="G1244" s="51">
        <f t="shared" si="57"/>
        <v>0</v>
      </c>
      <c r="H1244" s="274" t="s">
        <v>2538</v>
      </c>
    </row>
    <row r="1245" spans="1:8" ht="14.25">
      <c r="A1245" s="286" t="s">
        <v>2539</v>
      </c>
      <c r="B1245" s="72"/>
      <c r="C1245" s="72"/>
      <c r="D1245" s="72">
        <f t="shared" si="58"/>
        <v>0</v>
      </c>
      <c r="E1245" s="273">
        <f t="shared" si="59"/>
      </c>
      <c r="F1245" s="274">
        <v>2240109</v>
      </c>
      <c r="G1245" s="51">
        <f t="shared" si="57"/>
        <v>0</v>
      </c>
      <c r="H1245" s="274" t="s">
        <v>2540</v>
      </c>
    </row>
    <row r="1246" spans="1:8" ht="14.25">
      <c r="A1246" s="286" t="s">
        <v>2541</v>
      </c>
      <c r="B1246" s="72"/>
      <c r="C1246" s="72"/>
      <c r="D1246" s="72">
        <f t="shared" si="58"/>
        <v>0</v>
      </c>
      <c r="E1246" s="273">
        <f t="shared" si="59"/>
      </c>
      <c r="F1246" s="274">
        <v>2240150</v>
      </c>
      <c r="G1246" s="51">
        <f t="shared" si="57"/>
        <v>0</v>
      </c>
      <c r="H1246" s="274" t="s">
        <v>2542</v>
      </c>
    </row>
    <row r="1247" spans="1:8" ht="14.25">
      <c r="A1247" s="286" t="s">
        <v>2543</v>
      </c>
      <c r="B1247" s="72">
        <f>VLOOKUP(2150699,'[1]表二（旧）'!$F$5:$G$1311,2,FALSE)</f>
        <v>0</v>
      </c>
      <c r="C1247" s="72"/>
      <c r="D1247" s="72">
        <f t="shared" si="58"/>
        <v>0</v>
      </c>
      <c r="E1247" s="273">
        <f t="shared" si="59"/>
      </c>
      <c r="F1247" s="274">
        <v>2240199</v>
      </c>
      <c r="G1247" s="51">
        <f t="shared" si="57"/>
        <v>0</v>
      </c>
      <c r="H1247" s="274" t="s">
        <v>2544</v>
      </c>
    </row>
    <row r="1248" spans="1:8" ht="14.25">
      <c r="A1248" s="286" t="s">
        <v>2545</v>
      </c>
      <c r="B1248" s="72">
        <f>SUM(B1249:B1253)</f>
        <v>0</v>
      </c>
      <c r="C1248" s="72">
        <f>SUM(C1249:C1253)</f>
        <v>0</v>
      </c>
      <c r="D1248" s="72">
        <f t="shared" si="58"/>
        <v>0</v>
      </c>
      <c r="E1248" s="273">
        <f t="shared" si="59"/>
      </c>
      <c r="F1248" s="274">
        <v>22402</v>
      </c>
      <c r="G1248" s="51">
        <f t="shared" si="57"/>
        <v>0</v>
      </c>
      <c r="H1248" s="274" t="s">
        <v>2546</v>
      </c>
    </row>
    <row r="1249" spans="1:8" ht="14.25">
      <c r="A1249" s="286" t="s">
        <v>2523</v>
      </c>
      <c r="B1249" s="72"/>
      <c r="C1249" s="72"/>
      <c r="D1249" s="72">
        <f t="shared" si="58"/>
        <v>0</v>
      </c>
      <c r="E1249" s="273">
        <f t="shared" si="59"/>
      </c>
      <c r="F1249" s="274">
        <v>2240201</v>
      </c>
      <c r="G1249" s="51">
        <f t="shared" si="57"/>
        <v>0</v>
      </c>
      <c r="H1249" s="274" t="s">
        <v>2524</v>
      </c>
    </row>
    <row r="1250" spans="1:8" ht="14.25">
      <c r="A1250" s="286" t="s">
        <v>2547</v>
      </c>
      <c r="B1250" s="72"/>
      <c r="C1250" s="72"/>
      <c r="D1250" s="72">
        <f t="shared" si="58"/>
        <v>0</v>
      </c>
      <c r="E1250" s="273">
        <f t="shared" si="59"/>
      </c>
      <c r="F1250" s="274">
        <v>2240202</v>
      </c>
      <c r="G1250" s="51">
        <f t="shared" si="57"/>
        <v>0</v>
      </c>
      <c r="H1250" s="286" t="s">
        <v>2547</v>
      </c>
    </row>
    <row r="1251" spans="1:8" ht="14.25">
      <c r="A1251" s="286" t="s">
        <v>2527</v>
      </c>
      <c r="B1251" s="72"/>
      <c r="C1251" s="72"/>
      <c r="D1251" s="72">
        <f t="shared" si="58"/>
        <v>0</v>
      </c>
      <c r="E1251" s="273">
        <f t="shared" si="59"/>
      </c>
      <c r="F1251" s="274">
        <v>2240203</v>
      </c>
      <c r="G1251" s="51">
        <f t="shared" si="57"/>
        <v>0</v>
      </c>
      <c r="H1251" s="274" t="s">
        <v>2528</v>
      </c>
    </row>
    <row r="1252" spans="1:8" ht="14.25">
      <c r="A1252" s="286" t="s">
        <v>2548</v>
      </c>
      <c r="B1252" s="72"/>
      <c r="C1252" s="72"/>
      <c r="D1252" s="72">
        <f t="shared" si="58"/>
        <v>0</v>
      </c>
      <c r="E1252" s="273">
        <f t="shared" si="59"/>
      </c>
      <c r="F1252" s="274">
        <v>2240204</v>
      </c>
      <c r="G1252" s="51">
        <f t="shared" si="57"/>
        <v>0</v>
      </c>
      <c r="H1252" s="274" t="s">
        <v>2549</v>
      </c>
    </row>
    <row r="1253" spans="1:8" ht="14.25">
      <c r="A1253" s="286" t="s">
        <v>2550</v>
      </c>
      <c r="B1253" s="72">
        <f>VLOOKUP(2040103,'[1]表二（旧）'!$F$5:$G$1311,2,FALSE)</f>
        <v>0</v>
      </c>
      <c r="C1253" s="72"/>
      <c r="D1253" s="72">
        <f t="shared" si="58"/>
        <v>0</v>
      </c>
      <c r="E1253" s="273">
        <f t="shared" si="59"/>
      </c>
      <c r="F1253" s="274">
        <v>2240299</v>
      </c>
      <c r="G1253" s="51">
        <f t="shared" si="57"/>
        <v>0</v>
      </c>
      <c r="H1253" s="274" t="s">
        <v>2551</v>
      </c>
    </row>
    <row r="1254" spans="1:8" ht="14.25">
      <c r="A1254" s="286" t="s">
        <v>2552</v>
      </c>
      <c r="B1254" s="72">
        <f>SUM(B1255:B1259)</f>
        <v>0</v>
      </c>
      <c r="C1254" s="72">
        <f>SUM(C1255:C1259)</f>
        <v>0</v>
      </c>
      <c r="D1254" s="72">
        <f t="shared" si="58"/>
        <v>0</v>
      </c>
      <c r="E1254" s="273">
        <f t="shared" si="59"/>
      </c>
      <c r="F1254" s="274">
        <v>22403</v>
      </c>
      <c r="G1254" s="51">
        <f t="shared" si="57"/>
        <v>0</v>
      </c>
      <c r="H1254" s="274" t="s">
        <v>2553</v>
      </c>
    </row>
    <row r="1255" spans="1:8" ht="14.25">
      <c r="A1255" s="286" t="s">
        <v>2523</v>
      </c>
      <c r="B1255" s="72"/>
      <c r="C1255" s="72"/>
      <c r="D1255" s="72">
        <f t="shared" si="58"/>
        <v>0</v>
      </c>
      <c r="E1255" s="273">
        <f t="shared" si="59"/>
      </c>
      <c r="F1255" s="274">
        <v>2240301</v>
      </c>
      <c r="G1255" s="51">
        <f t="shared" si="57"/>
        <v>0</v>
      </c>
      <c r="H1255" s="274" t="s">
        <v>2524</v>
      </c>
    </row>
    <row r="1256" spans="1:8" ht="14.25">
      <c r="A1256" s="286" t="s">
        <v>2525</v>
      </c>
      <c r="B1256" s="72"/>
      <c r="C1256" s="72"/>
      <c r="D1256" s="72">
        <f t="shared" si="58"/>
        <v>0</v>
      </c>
      <c r="E1256" s="273">
        <f t="shared" si="59"/>
      </c>
      <c r="F1256" s="274">
        <v>2240302</v>
      </c>
      <c r="G1256" s="51">
        <f t="shared" si="57"/>
        <v>0</v>
      </c>
      <c r="H1256" s="274" t="s">
        <v>2526</v>
      </c>
    </row>
    <row r="1257" spans="1:8" ht="14.25">
      <c r="A1257" s="286" t="s">
        <v>2527</v>
      </c>
      <c r="B1257" s="72"/>
      <c r="C1257" s="72"/>
      <c r="D1257" s="72">
        <f t="shared" si="58"/>
        <v>0</v>
      </c>
      <c r="E1257" s="273">
        <f t="shared" si="59"/>
      </c>
      <c r="F1257" s="274">
        <v>2240303</v>
      </c>
      <c r="G1257" s="51">
        <f t="shared" si="57"/>
        <v>0</v>
      </c>
      <c r="H1257" s="274" t="s">
        <v>2528</v>
      </c>
    </row>
    <row r="1258" spans="1:8" ht="14.25">
      <c r="A1258" s="286" t="s">
        <v>2554</v>
      </c>
      <c r="B1258" s="72"/>
      <c r="C1258" s="72"/>
      <c r="D1258" s="72">
        <f t="shared" si="58"/>
        <v>0</v>
      </c>
      <c r="E1258" s="273">
        <f t="shared" si="59"/>
      </c>
      <c r="F1258" s="274">
        <v>2240304</v>
      </c>
      <c r="G1258" s="51">
        <f t="shared" si="57"/>
        <v>0</v>
      </c>
      <c r="H1258" s="274" t="s">
        <v>2555</v>
      </c>
    </row>
    <row r="1259" spans="1:8" ht="14.25">
      <c r="A1259" s="286" t="s">
        <v>2556</v>
      </c>
      <c r="B1259" s="72"/>
      <c r="C1259" s="72"/>
      <c r="D1259" s="72">
        <f t="shared" si="58"/>
        <v>0</v>
      </c>
      <c r="E1259" s="273">
        <f t="shared" si="59"/>
      </c>
      <c r="F1259" s="274">
        <v>2240399</v>
      </c>
      <c r="G1259" s="51">
        <f t="shared" si="57"/>
        <v>0</v>
      </c>
      <c r="H1259" s="274" t="s">
        <v>2557</v>
      </c>
    </row>
    <row r="1260" spans="1:8" ht="14.25">
      <c r="A1260" s="286" t="s">
        <v>2558</v>
      </c>
      <c r="B1260" s="72">
        <f>SUM(B1261:B1267)</f>
        <v>0</v>
      </c>
      <c r="C1260" s="72">
        <f>SUM(C1261:C1267)</f>
        <v>0</v>
      </c>
      <c r="D1260" s="72">
        <f t="shared" si="58"/>
        <v>0</v>
      </c>
      <c r="E1260" s="273">
        <f t="shared" si="59"/>
      </c>
      <c r="F1260" s="274">
        <v>22404</v>
      </c>
      <c r="G1260" s="51">
        <f t="shared" si="57"/>
        <v>0</v>
      </c>
      <c r="H1260" s="274" t="s">
        <v>2559</v>
      </c>
    </row>
    <row r="1261" spans="1:8" ht="14.25">
      <c r="A1261" s="286" t="s">
        <v>2523</v>
      </c>
      <c r="B1261" s="72"/>
      <c r="C1261" s="72"/>
      <c r="D1261" s="72">
        <f t="shared" si="58"/>
        <v>0</v>
      </c>
      <c r="E1261" s="273">
        <f t="shared" si="59"/>
      </c>
      <c r="F1261" s="274">
        <v>2240401</v>
      </c>
      <c r="G1261" s="51">
        <f t="shared" si="57"/>
        <v>0</v>
      </c>
      <c r="H1261" s="274" t="s">
        <v>2524</v>
      </c>
    </row>
    <row r="1262" spans="1:8" ht="14.25">
      <c r="A1262" s="286" t="s">
        <v>2525</v>
      </c>
      <c r="B1262" s="72"/>
      <c r="C1262" s="72"/>
      <c r="D1262" s="72">
        <f t="shared" si="58"/>
        <v>0</v>
      </c>
      <c r="E1262" s="273">
        <f t="shared" si="59"/>
      </c>
      <c r="F1262" s="274">
        <v>2240402</v>
      </c>
      <c r="G1262" s="51">
        <f t="shared" si="57"/>
        <v>0</v>
      </c>
      <c r="H1262" s="274" t="s">
        <v>2526</v>
      </c>
    </row>
    <row r="1263" spans="1:8" ht="14.25">
      <c r="A1263" s="286" t="s">
        <v>2527</v>
      </c>
      <c r="B1263" s="72"/>
      <c r="C1263" s="72"/>
      <c r="D1263" s="72">
        <f t="shared" si="58"/>
        <v>0</v>
      </c>
      <c r="E1263" s="273">
        <f t="shared" si="59"/>
      </c>
      <c r="F1263" s="274">
        <v>2240403</v>
      </c>
      <c r="G1263" s="51">
        <f t="shared" si="57"/>
        <v>0</v>
      </c>
      <c r="H1263" s="274" t="s">
        <v>2528</v>
      </c>
    </row>
    <row r="1264" spans="1:8" ht="14.25">
      <c r="A1264" s="286" t="s">
        <v>2560</v>
      </c>
      <c r="B1264" s="72"/>
      <c r="C1264" s="72"/>
      <c r="D1264" s="72">
        <f t="shared" si="58"/>
        <v>0</v>
      </c>
      <c r="E1264" s="273">
        <f t="shared" si="59"/>
      </c>
      <c r="F1264" s="274">
        <v>2240404</v>
      </c>
      <c r="G1264" s="51">
        <f t="shared" si="57"/>
        <v>0</v>
      </c>
      <c r="H1264" s="274" t="s">
        <v>2561</v>
      </c>
    </row>
    <row r="1265" spans="1:8" ht="14.25">
      <c r="A1265" s="286" t="s">
        <v>2562</v>
      </c>
      <c r="B1265" s="72"/>
      <c r="C1265" s="72"/>
      <c r="D1265" s="72">
        <f t="shared" si="58"/>
        <v>0</v>
      </c>
      <c r="E1265" s="273">
        <f t="shared" si="59"/>
      </c>
      <c r="F1265" s="274">
        <v>2240405</v>
      </c>
      <c r="G1265" s="51">
        <f t="shared" si="57"/>
        <v>0</v>
      </c>
      <c r="H1265" s="274" t="s">
        <v>2563</v>
      </c>
    </row>
    <row r="1266" spans="1:8" ht="14.25">
      <c r="A1266" s="286" t="s">
        <v>2541</v>
      </c>
      <c r="B1266" s="72"/>
      <c r="C1266" s="72"/>
      <c r="D1266" s="72">
        <f t="shared" si="58"/>
        <v>0</v>
      </c>
      <c r="E1266" s="273">
        <f t="shared" si="59"/>
      </c>
      <c r="F1266" s="274">
        <v>2240450</v>
      </c>
      <c r="G1266" s="51">
        <f t="shared" si="57"/>
        <v>0</v>
      </c>
      <c r="H1266" s="274" t="s">
        <v>2542</v>
      </c>
    </row>
    <row r="1267" spans="1:8" ht="14.25">
      <c r="A1267" s="286" t="s">
        <v>2564</v>
      </c>
      <c r="B1267" s="72"/>
      <c r="C1267" s="72"/>
      <c r="D1267" s="72">
        <f t="shared" si="58"/>
        <v>0</v>
      </c>
      <c r="E1267" s="273">
        <f t="shared" si="59"/>
      </c>
      <c r="F1267" s="274">
        <v>2240499</v>
      </c>
      <c r="G1267" s="51">
        <f t="shared" si="57"/>
        <v>0</v>
      </c>
      <c r="H1267" s="274" t="s">
        <v>2565</v>
      </c>
    </row>
    <row r="1268" spans="1:8" ht="14.25">
      <c r="A1268" s="286" t="s">
        <v>2566</v>
      </c>
      <c r="B1268" s="72">
        <f>SUM(B1269:B1280)</f>
        <v>37</v>
      </c>
      <c r="C1268" s="72">
        <f>SUM(C1269:C1280)</f>
        <v>10</v>
      </c>
      <c r="D1268" s="72">
        <f t="shared" si="58"/>
        <v>-27</v>
      </c>
      <c r="E1268" s="273">
        <f t="shared" si="59"/>
        <v>-73</v>
      </c>
      <c r="F1268" s="274">
        <v>22405</v>
      </c>
      <c r="G1268" s="51">
        <f t="shared" si="57"/>
        <v>10</v>
      </c>
      <c r="H1268" s="274" t="s">
        <v>2567</v>
      </c>
    </row>
    <row r="1269" spans="1:8" ht="14.25">
      <c r="A1269" s="286" t="s">
        <v>2523</v>
      </c>
      <c r="B1269" s="72">
        <f>SUM('[1]表二（旧）'!B1201)</f>
        <v>0</v>
      </c>
      <c r="C1269" s="72"/>
      <c r="D1269" s="72">
        <f t="shared" si="58"/>
        <v>0</v>
      </c>
      <c r="E1269" s="273">
        <f t="shared" si="59"/>
      </c>
      <c r="F1269" s="274">
        <v>2240501</v>
      </c>
      <c r="G1269" s="51">
        <f t="shared" si="57"/>
        <v>0</v>
      </c>
      <c r="H1269" s="274" t="s">
        <v>2524</v>
      </c>
    </row>
    <row r="1270" spans="1:8" ht="14.25">
      <c r="A1270" s="286" t="s">
        <v>2525</v>
      </c>
      <c r="B1270" s="72">
        <f>SUM('[1]表二（旧）'!B1202)</f>
        <v>0</v>
      </c>
      <c r="C1270" s="72"/>
      <c r="D1270" s="72">
        <f t="shared" si="58"/>
        <v>0</v>
      </c>
      <c r="E1270" s="273">
        <f t="shared" si="59"/>
      </c>
      <c r="F1270" s="274">
        <v>2240502</v>
      </c>
      <c r="G1270" s="51">
        <f t="shared" si="57"/>
        <v>0</v>
      </c>
      <c r="H1270" s="274" t="s">
        <v>2526</v>
      </c>
    </row>
    <row r="1271" spans="1:8" ht="14.25">
      <c r="A1271" s="286" t="s">
        <v>2527</v>
      </c>
      <c r="B1271" s="72">
        <f>SUM('[1]表二（旧）'!B1203)</f>
        <v>0</v>
      </c>
      <c r="C1271" s="72"/>
      <c r="D1271" s="72">
        <f t="shared" si="58"/>
        <v>0</v>
      </c>
      <c r="E1271" s="273">
        <f t="shared" si="59"/>
      </c>
      <c r="F1271" s="274">
        <v>2240503</v>
      </c>
      <c r="G1271" s="51">
        <f t="shared" si="57"/>
        <v>0</v>
      </c>
      <c r="H1271" s="274" t="s">
        <v>2528</v>
      </c>
    </row>
    <row r="1272" spans="1:8" ht="14.25">
      <c r="A1272" s="286" t="s">
        <v>2568</v>
      </c>
      <c r="B1272" s="72">
        <f>SUM('[1]表二（旧）'!B1204)</f>
        <v>0</v>
      </c>
      <c r="C1272" s="72"/>
      <c r="D1272" s="72">
        <f t="shared" si="58"/>
        <v>0</v>
      </c>
      <c r="E1272" s="273">
        <f t="shared" si="59"/>
      </c>
      <c r="F1272" s="274">
        <v>2240504</v>
      </c>
      <c r="G1272" s="51">
        <f t="shared" si="57"/>
        <v>0</v>
      </c>
      <c r="H1272" s="274" t="s">
        <v>2569</v>
      </c>
    </row>
    <row r="1273" spans="1:8" ht="14.25">
      <c r="A1273" s="286" t="s">
        <v>2570</v>
      </c>
      <c r="B1273" s="72">
        <f>SUM('[1]表二（旧）'!B1205)</f>
        <v>37</v>
      </c>
      <c r="C1273" s="72">
        <v>10</v>
      </c>
      <c r="D1273" s="72">
        <f t="shared" si="58"/>
        <v>-27</v>
      </c>
      <c r="E1273" s="273">
        <f t="shared" si="59"/>
        <v>-73</v>
      </c>
      <c r="F1273" s="274">
        <v>2240505</v>
      </c>
      <c r="G1273" s="51">
        <f t="shared" si="57"/>
        <v>10</v>
      </c>
      <c r="H1273" s="274" t="s">
        <v>2571</v>
      </c>
    </row>
    <row r="1274" spans="1:8" ht="14.25">
      <c r="A1274" s="286" t="s">
        <v>2572</v>
      </c>
      <c r="B1274" s="72">
        <f>SUM('[1]表二（旧）'!B1206)</f>
        <v>0</v>
      </c>
      <c r="C1274" s="72"/>
      <c r="D1274" s="72">
        <f t="shared" si="58"/>
        <v>0</v>
      </c>
      <c r="E1274" s="273">
        <f t="shared" si="59"/>
      </c>
      <c r="F1274" s="274">
        <v>2240506</v>
      </c>
      <c r="G1274" s="51">
        <f t="shared" si="57"/>
        <v>0</v>
      </c>
      <c r="H1274" s="274" t="s">
        <v>2573</v>
      </c>
    </row>
    <row r="1275" spans="1:8" ht="14.25">
      <c r="A1275" s="286" t="s">
        <v>2574</v>
      </c>
      <c r="B1275" s="72">
        <f>SUM('[1]表二（旧）'!B1207)</f>
        <v>0</v>
      </c>
      <c r="C1275" s="72"/>
      <c r="D1275" s="72">
        <f t="shared" si="58"/>
        <v>0</v>
      </c>
      <c r="E1275" s="273">
        <f t="shared" si="59"/>
      </c>
      <c r="F1275" s="274">
        <v>2240507</v>
      </c>
      <c r="G1275" s="51">
        <f t="shared" si="57"/>
        <v>0</v>
      </c>
      <c r="H1275" s="274" t="s">
        <v>2575</v>
      </c>
    </row>
    <row r="1276" spans="1:8" ht="14.25">
      <c r="A1276" s="286" t="s">
        <v>2576</v>
      </c>
      <c r="B1276" s="72">
        <f>SUM('[1]表二（旧）'!B1208)</f>
        <v>0</v>
      </c>
      <c r="C1276" s="72"/>
      <c r="D1276" s="72">
        <f t="shared" si="58"/>
        <v>0</v>
      </c>
      <c r="E1276" s="273">
        <f t="shared" si="59"/>
      </c>
      <c r="F1276" s="274">
        <v>2240508</v>
      </c>
      <c r="G1276" s="51">
        <f t="shared" si="57"/>
        <v>0</v>
      </c>
      <c r="H1276" s="274" t="s">
        <v>2577</v>
      </c>
    </row>
    <row r="1277" spans="1:8" ht="14.25">
      <c r="A1277" s="286" t="s">
        <v>2578</v>
      </c>
      <c r="B1277" s="72">
        <f>SUM('[1]表二（旧）'!B1209)</f>
        <v>0</v>
      </c>
      <c r="C1277" s="72"/>
      <c r="D1277" s="72">
        <f t="shared" si="58"/>
        <v>0</v>
      </c>
      <c r="E1277" s="273">
        <f t="shared" si="59"/>
      </c>
      <c r="F1277" s="274">
        <v>2240509</v>
      </c>
      <c r="G1277" s="51">
        <f t="shared" si="57"/>
        <v>0</v>
      </c>
      <c r="H1277" s="274" t="s">
        <v>2579</v>
      </c>
    </row>
    <row r="1278" spans="1:8" ht="14.25">
      <c r="A1278" s="286" t="s">
        <v>2580</v>
      </c>
      <c r="B1278" s="72">
        <f>SUM('[1]表二（旧）'!B1210)</f>
        <v>0</v>
      </c>
      <c r="C1278" s="72"/>
      <c r="D1278" s="72">
        <f t="shared" si="58"/>
        <v>0</v>
      </c>
      <c r="E1278" s="273">
        <f t="shared" si="59"/>
      </c>
      <c r="F1278" s="274">
        <v>2240510</v>
      </c>
      <c r="G1278" s="51">
        <f t="shared" si="57"/>
        <v>0</v>
      </c>
      <c r="H1278" s="274" t="s">
        <v>2581</v>
      </c>
    </row>
    <row r="1279" spans="1:8" ht="14.25">
      <c r="A1279" s="286" t="s">
        <v>2582</v>
      </c>
      <c r="B1279" s="72">
        <f>SUM('[1]表二（旧）'!B1211)</f>
        <v>0</v>
      </c>
      <c r="C1279" s="72"/>
      <c r="D1279" s="72">
        <f t="shared" si="58"/>
        <v>0</v>
      </c>
      <c r="E1279" s="273">
        <f t="shared" si="59"/>
      </c>
      <c r="F1279" s="274">
        <v>2240550</v>
      </c>
      <c r="G1279" s="51">
        <f t="shared" si="57"/>
        <v>0</v>
      </c>
      <c r="H1279" s="274" t="s">
        <v>2583</v>
      </c>
    </row>
    <row r="1280" spans="1:8" ht="14.25">
      <c r="A1280" s="286" t="s">
        <v>2584</v>
      </c>
      <c r="B1280" s="72">
        <f>SUM('[1]表二（旧）'!B1212)</f>
        <v>0</v>
      </c>
      <c r="C1280" s="72"/>
      <c r="D1280" s="72">
        <f t="shared" si="58"/>
        <v>0</v>
      </c>
      <c r="E1280" s="273">
        <f t="shared" si="59"/>
      </c>
      <c r="F1280" s="274">
        <v>2240599</v>
      </c>
      <c r="G1280" s="51">
        <f t="shared" si="57"/>
        <v>0</v>
      </c>
      <c r="H1280" s="274" t="s">
        <v>2585</v>
      </c>
    </row>
    <row r="1281" spans="1:8" ht="14.25">
      <c r="A1281" s="286" t="s">
        <v>2586</v>
      </c>
      <c r="B1281" s="72">
        <f>SUM(B1282:B1284)</f>
        <v>0</v>
      </c>
      <c r="C1281" s="72">
        <f>SUM(C1282:C1284)</f>
        <v>5</v>
      </c>
      <c r="D1281" s="72">
        <f t="shared" si="58"/>
        <v>5</v>
      </c>
      <c r="E1281" s="273">
        <f t="shared" si="59"/>
      </c>
      <c r="F1281" s="274">
        <v>22406</v>
      </c>
      <c r="G1281" s="51">
        <f t="shared" si="57"/>
        <v>5</v>
      </c>
      <c r="H1281" s="274" t="s">
        <v>2587</v>
      </c>
    </row>
    <row r="1282" spans="1:8" ht="14.25">
      <c r="A1282" s="286" t="s">
        <v>2588</v>
      </c>
      <c r="B1282" s="72">
        <f>VLOOKUP(2200111,'[1]表二（旧）'!$F$5:$G$1311,2,FALSE)</f>
        <v>0</v>
      </c>
      <c r="C1282" s="72">
        <v>5</v>
      </c>
      <c r="D1282" s="72">
        <f t="shared" si="58"/>
        <v>5</v>
      </c>
      <c r="E1282" s="273">
        <f t="shared" si="59"/>
      </c>
      <c r="F1282" s="274">
        <v>2240601</v>
      </c>
      <c r="G1282" s="51">
        <f t="shared" si="57"/>
        <v>5</v>
      </c>
      <c r="H1282" s="274" t="s">
        <v>2589</v>
      </c>
    </row>
    <row r="1283" spans="1:8" ht="14.25">
      <c r="A1283" s="286" t="s">
        <v>2590</v>
      </c>
      <c r="B1283" s="72"/>
      <c r="C1283" s="72"/>
      <c r="D1283" s="72">
        <f t="shared" si="58"/>
        <v>0</v>
      </c>
      <c r="E1283" s="273">
        <f t="shared" si="59"/>
      </c>
      <c r="F1283" s="274">
        <v>2240602</v>
      </c>
      <c r="G1283" s="51">
        <f t="shared" si="57"/>
        <v>0</v>
      </c>
      <c r="H1283" s="274" t="s">
        <v>2591</v>
      </c>
    </row>
    <row r="1284" spans="1:8" ht="14.25">
      <c r="A1284" s="286" t="s">
        <v>2592</v>
      </c>
      <c r="B1284" s="72"/>
      <c r="C1284" s="72"/>
      <c r="D1284" s="72">
        <f t="shared" si="58"/>
        <v>0</v>
      </c>
      <c r="E1284" s="273">
        <f t="shared" si="59"/>
      </c>
      <c r="F1284" s="274">
        <v>2240699</v>
      </c>
      <c r="G1284" s="51">
        <f aca="true" t="shared" si="60" ref="G1284:G1303">SUM(C1284)</f>
        <v>0</v>
      </c>
      <c r="H1284" s="274" t="s">
        <v>2593</v>
      </c>
    </row>
    <row r="1285" spans="1:8" ht="14.25">
      <c r="A1285" s="286" t="s">
        <v>2594</v>
      </c>
      <c r="B1285" s="72">
        <f>SUM(B1286:B1290)</f>
        <v>189</v>
      </c>
      <c r="C1285" s="72">
        <f>SUM(C1286:C1290)</f>
        <v>10</v>
      </c>
      <c r="D1285" s="72">
        <f aca="true" t="shared" si="61" ref="D1285:D1306">C1285-B1285</f>
        <v>-179</v>
      </c>
      <c r="E1285" s="273">
        <f aca="true" t="shared" si="62" ref="E1285:E1306">IF(B1285=0,"",ROUND(D1285/B1285*100,1))</f>
        <v>-94.7</v>
      </c>
      <c r="F1285" s="274">
        <v>22407</v>
      </c>
      <c r="G1285" s="51">
        <f t="shared" si="60"/>
        <v>10</v>
      </c>
      <c r="H1285" s="274" t="s">
        <v>2595</v>
      </c>
    </row>
    <row r="1286" spans="1:8" ht="14.25">
      <c r="A1286" s="286" t="s">
        <v>2596</v>
      </c>
      <c r="B1286" s="72">
        <f>SUM('[1]表二（旧）'!B633)</f>
        <v>179</v>
      </c>
      <c r="C1286" s="72"/>
      <c r="D1286" s="72">
        <f t="shared" si="61"/>
        <v>-179</v>
      </c>
      <c r="E1286" s="273">
        <f t="shared" si="62"/>
        <v>-100</v>
      </c>
      <c r="F1286" s="274">
        <v>2240701</v>
      </c>
      <c r="G1286" s="51">
        <f t="shared" si="60"/>
        <v>0</v>
      </c>
      <c r="H1286" s="274" t="s">
        <v>2597</v>
      </c>
    </row>
    <row r="1287" spans="1:8" ht="14.25">
      <c r="A1287" s="286" t="s">
        <v>2598</v>
      </c>
      <c r="B1287" s="72">
        <f>SUM('[1]表二（旧）'!B634)</f>
        <v>10</v>
      </c>
      <c r="C1287" s="72">
        <v>10</v>
      </c>
      <c r="D1287" s="72">
        <f t="shared" si="61"/>
        <v>0</v>
      </c>
      <c r="E1287" s="273">
        <f t="shared" si="62"/>
        <v>0</v>
      </c>
      <c r="F1287" s="274">
        <v>2240702</v>
      </c>
      <c r="G1287" s="51">
        <f t="shared" si="60"/>
        <v>10</v>
      </c>
      <c r="H1287" s="274" t="s">
        <v>2599</v>
      </c>
    </row>
    <row r="1288" spans="1:8" ht="14.25">
      <c r="A1288" s="286" t="s">
        <v>2600</v>
      </c>
      <c r="B1288" s="72"/>
      <c r="C1288" s="72"/>
      <c r="D1288" s="72">
        <f t="shared" si="61"/>
        <v>0</v>
      </c>
      <c r="E1288" s="273">
        <f t="shared" si="62"/>
      </c>
      <c r="F1288" s="274">
        <v>2240703</v>
      </c>
      <c r="G1288" s="51">
        <f t="shared" si="60"/>
        <v>0</v>
      </c>
      <c r="H1288" s="274" t="s">
        <v>2601</v>
      </c>
    </row>
    <row r="1289" spans="1:8" ht="15">
      <c r="A1289" s="286" t="s">
        <v>2602</v>
      </c>
      <c r="B1289" s="72">
        <f>SUM('[1]表二（旧）'!B635)</f>
        <v>0</v>
      </c>
      <c r="C1289" s="72"/>
      <c r="D1289" s="72">
        <f t="shared" si="61"/>
        <v>0</v>
      </c>
      <c r="E1289" s="273">
        <f t="shared" si="62"/>
      </c>
      <c r="F1289" s="274">
        <v>2240704</v>
      </c>
      <c r="G1289" s="51">
        <f t="shared" si="60"/>
        <v>0</v>
      </c>
      <c r="H1289" s="274" t="s">
        <v>2603</v>
      </c>
    </row>
    <row r="1290" spans="1:8" ht="15">
      <c r="A1290" s="286" t="s">
        <v>2604</v>
      </c>
      <c r="B1290" s="72">
        <f>SUM('[1]表二（旧）'!B636)</f>
        <v>0</v>
      </c>
      <c r="C1290" s="72"/>
      <c r="D1290" s="72">
        <f t="shared" si="61"/>
        <v>0</v>
      </c>
      <c r="E1290" s="273">
        <f t="shared" si="62"/>
      </c>
      <c r="F1290" s="274">
        <v>2240799</v>
      </c>
      <c r="G1290" s="51">
        <f t="shared" si="60"/>
        <v>0</v>
      </c>
      <c r="H1290" s="274" t="s">
        <v>2605</v>
      </c>
    </row>
    <row r="1291" spans="1:8" ht="15">
      <c r="A1291" s="286" t="s">
        <v>2606</v>
      </c>
      <c r="B1291" s="72"/>
      <c r="C1291" s="72"/>
      <c r="D1291" s="72">
        <f t="shared" si="61"/>
        <v>0</v>
      </c>
      <c r="E1291" s="273">
        <f t="shared" si="62"/>
      </c>
      <c r="F1291" s="274">
        <v>22499</v>
      </c>
      <c r="G1291" s="51">
        <f t="shared" si="60"/>
        <v>0</v>
      </c>
      <c r="H1291" s="274" t="s">
        <v>2607</v>
      </c>
    </row>
    <row r="1292" spans="1:8" ht="15">
      <c r="A1292" s="287" t="s">
        <v>1386</v>
      </c>
      <c r="B1292" s="72">
        <f>VLOOKUP(F1292,'[1]表二（旧）'!$F$5:$G$1311,2,FALSE)</f>
        <v>0</v>
      </c>
      <c r="C1292" s="72">
        <v>5000</v>
      </c>
      <c r="D1292" s="72">
        <f t="shared" si="61"/>
        <v>5000</v>
      </c>
      <c r="E1292" s="273">
        <f t="shared" si="62"/>
      </c>
      <c r="F1292" s="274">
        <v>227</v>
      </c>
      <c r="G1292" s="51">
        <f t="shared" si="60"/>
        <v>5000</v>
      </c>
      <c r="H1292" s="274" t="s">
        <v>1386</v>
      </c>
    </row>
    <row r="1293" spans="1:8" ht="15">
      <c r="A1293" s="287" t="s">
        <v>1387</v>
      </c>
      <c r="B1293" s="72">
        <f>SUM(B1294)</f>
        <v>1087</v>
      </c>
      <c r="C1293" s="72">
        <f>SUM(C1294)</f>
        <v>6853</v>
      </c>
      <c r="D1293" s="72">
        <f t="shared" si="61"/>
        <v>5766</v>
      </c>
      <c r="E1293" s="273">
        <f t="shared" si="62"/>
        <v>530.5</v>
      </c>
      <c r="F1293" s="274">
        <v>232</v>
      </c>
      <c r="G1293" s="51">
        <f t="shared" si="60"/>
        <v>6853</v>
      </c>
      <c r="H1293" s="274" t="s">
        <v>1387</v>
      </c>
    </row>
    <row r="1294" spans="1:8" ht="15">
      <c r="A1294" s="287" t="s">
        <v>2608</v>
      </c>
      <c r="B1294" s="72">
        <f>SUM(B1295:B1298)</f>
        <v>1087</v>
      </c>
      <c r="C1294" s="72">
        <f>SUM(C1295:C1298)</f>
        <v>6853</v>
      </c>
      <c r="D1294" s="72">
        <f t="shared" si="61"/>
        <v>5766</v>
      </c>
      <c r="E1294" s="273">
        <f t="shared" si="62"/>
        <v>530.5</v>
      </c>
      <c r="F1294" s="274">
        <v>23203</v>
      </c>
      <c r="G1294" s="51">
        <f t="shared" si="60"/>
        <v>6853</v>
      </c>
      <c r="H1294" s="274" t="s">
        <v>2609</v>
      </c>
    </row>
    <row r="1295" spans="1:8" ht="15">
      <c r="A1295" s="287" t="s">
        <v>2610</v>
      </c>
      <c r="B1295" s="72">
        <f>VLOOKUP(F1295,'[1]表二（旧）'!$F$5:$G$1311,2,FALSE)</f>
        <v>1087</v>
      </c>
      <c r="C1295" s="72">
        <v>1984</v>
      </c>
      <c r="D1295" s="72">
        <f t="shared" si="61"/>
        <v>897</v>
      </c>
      <c r="E1295" s="273">
        <f t="shared" si="62"/>
        <v>82.5</v>
      </c>
      <c r="F1295" s="274">
        <v>2320301</v>
      </c>
      <c r="G1295" s="51">
        <f t="shared" si="60"/>
        <v>1984</v>
      </c>
      <c r="H1295" s="274" t="s">
        <v>2611</v>
      </c>
    </row>
    <row r="1296" spans="1:8" ht="15">
      <c r="A1296" s="287" t="s">
        <v>2612</v>
      </c>
      <c r="B1296" s="72">
        <f>VLOOKUP(F1296,'[1]表二（旧）'!$F$5:$G$1311,2,FALSE)</f>
        <v>0</v>
      </c>
      <c r="C1296" s="72">
        <v>104</v>
      </c>
      <c r="D1296" s="72">
        <f t="shared" si="61"/>
        <v>104</v>
      </c>
      <c r="E1296" s="273">
        <f t="shared" si="62"/>
      </c>
      <c r="F1296" s="274">
        <v>2320302</v>
      </c>
      <c r="G1296" s="51">
        <f t="shared" si="60"/>
        <v>104</v>
      </c>
      <c r="H1296" s="274" t="s">
        <v>2613</v>
      </c>
    </row>
    <row r="1297" spans="1:12" ht="15">
      <c r="A1297" s="287" t="s">
        <v>2614</v>
      </c>
      <c r="B1297" s="72">
        <f>VLOOKUP(F1297,'[1]表二（旧）'!$F$5:$G$1311,2,FALSE)</f>
        <v>0</v>
      </c>
      <c r="C1297" s="72"/>
      <c r="D1297" s="72">
        <f t="shared" si="61"/>
        <v>0</v>
      </c>
      <c r="E1297" s="273">
        <f t="shared" si="62"/>
      </c>
      <c r="F1297" s="274">
        <v>2320303</v>
      </c>
      <c r="G1297" s="51">
        <f t="shared" si="60"/>
        <v>0</v>
      </c>
      <c r="H1297" s="274" t="s">
        <v>2615</v>
      </c>
      <c r="L1297" s="289"/>
    </row>
    <row r="1298" spans="1:8" ht="15">
      <c r="A1298" s="287" t="s">
        <v>2616</v>
      </c>
      <c r="B1298" s="72">
        <f>VLOOKUP(F1298,'[1]表二（旧）'!$F$5:$G$1311,2,FALSE)</f>
        <v>0</v>
      </c>
      <c r="C1298" s="72">
        <v>4765</v>
      </c>
      <c r="D1298" s="72">
        <f t="shared" si="61"/>
        <v>4765</v>
      </c>
      <c r="E1298" s="273">
        <f t="shared" si="62"/>
      </c>
      <c r="F1298" s="274">
        <v>2320304</v>
      </c>
      <c r="G1298" s="51">
        <f t="shared" si="60"/>
        <v>4765</v>
      </c>
      <c r="H1298" s="274" t="s">
        <v>2617</v>
      </c>
    </row>
    <row r="1299" spans="1:12" ht="15">
      <c r="A1299" s="65" t="s">
        <v>1388</v>
      </c>
      <c r="B1299" s="72">
        <f>SUM(B1300)</f>
        <v>0</v>
      </c>
      <c r="C1299" s="72">
        <f>SUM(C1300)</f>
        <v>0</v>
      </c>
      <c r="D1299" s="72">
        <f t="shared" si="61"/>
        <v>0</v>
      </c>
      <c r="E1299" s="273">
        <f t="shared" si="62"/>
      </c>
      <c r="F1299" s="274">
        <v>233</v>
      </c>
      <c r="G1299" s="51">
        <f t="shared" si="60"/>
        <v>0</v>
      </c>
      <c r="H1299" s="274" t="s">
        <v>1388</v>
      </c>
      <c r="L1299" s="289"/>
    </row>
    <row r="1300" spans="1:8" ht="15">
      <c r="A1300" s="65" t="s">
        <v>2618</v>
      </c>
      <c r="B1300" s="72">
        <f>VLOOKUP(F1300,'[1]表二（旧）'!$F$5:$G$1311,2,FALSE)</f>
        <v>0</v>
      </c>
      <c r="C1300" s="72"/>
      <c r="D1300" s="72">
        <f t="shared" si="61"/>
        <v>0</v>
      </c>
      <c r="E1300" s="273">
        <f t="shared" si="62"/>
      </c>
      <c r="F1300" s="274">
        <v>23303</v>
      </c>
      <c r="G1300" s="51">
        <f t="shared" si="60"/>
        <v>0</v>
      </c>
      <c r="H1300" s="274" t="s">
        <v>2619</v>
      </c>
    </row>
    <row r="1301" spans="1:8" ht="15">
      <c r="A1301" s="65" t="s">
        <v>1389</v>
      </c>
      <c r="B1301" s="72">
        <f>SUM(B1302:B1303)</f>
        <v>561</v>
      </c>
      <c r="C1301" s="72">
        <f>SUM(C1302:C1303)</f>
        <v>13109</v>
      </c>
      <c r="D1301" s="72">
        <f t="shared" si="61"/>
        <v>12548</v>
      </c>
      <c r="E1301" s="273">
        <f t="shared" si="62"/>
        <v>2236.7</v>
      </c>
      <c r="F1301" s="274">
        <v>229</v>
      </c>
      <c r="G1301" s="51">
        <f t="shared" si="60"/>
        <v>13109</v>
      </c>
      <c r="H1301" s="274" t="s">
        <v>1389</v>
      </c>
    </row>
    <row r="1302" spans="1:8" ht="15">
      <c r="A1302" s="65" t="s">
        <v>2620</v>
      </c>
      <c r="B1302" s="72">
        <f>VLOOKUP(F1302,'[1]表二（旧）'!$F$5:$G$1311,2,FALSE)</f>
        <v>0</v>
      </c>
      <c r="C1302" s="72">
        <v>5000</v>
      </c>
      <c r="D1302" s="72">
        <f t="shared" si="61"/>
        <v>5000</v>
      </c>
      <c r="E1302" s="273">
        <f t="shared" si="62"/>
      </c>
      <c r="F1302" s="274">
        <v>22902</v>
      </c>
      <c r="G1302" s="51">
        <f t="shared" si="60"/>
        <v>5000</v>
      </c>
      <c r="H1302" s="274" t="s">
        <v>2621</v>
      </c>
    </row>
    <row r="1303" spans="1:8" ht="15">
      <c r="A1303" s="65" t="s">
        <v>2622</v>
      </c>
      <c r="B1303" s="72">
        <f>VLOOKUP(F1303,'[1]表二（旧）'!$F$5:$G$1311,2,FALSE)</f>
        <v>561</v>
      </c>
      <c r="C1303" s="72">
        <v>8109</v>
      </c>
      <c r="D1303" s="72">
        <f t="shared" si="61"/>
        <v>7548</v>
      </c>
      <c r="E1303" s="273">
        <f t="shared" si="62"/>
        <v>1345.5</v>
      </c>
      <c r="F1303" s="274">
        <v>22999</v>
      </c>
      <c r="G1303" s="51">
        <f t="shared" si="60"/>
        <v>8109</v>
      </c>
      <c r="H1303" s="274" t="s">
        <v>2623</v>
      </c>
    </row>
    <row r="1304" spans="1:7" ht="15">
      <c r="A1304" s="65"/>
      <c r="B1304" s="72"/>
      <c r="C1304" s="72"/>
      <c r="D1304" s="72">
        <f t="shared" si="61"/>
        <v>0</v>
      </c>
      <c r="E1304" s="273">
        <f t="shared" si="62"/>
      </c>
      <c r="G1304" s="51"/>
    </row>
    <row r="1305" spans="1:7" ht="15">
      <c r="A1305" s="65"/>
      <c r="B1305" s="72"/>
      <c r="C1305" s="72"/>
      <c r="D1305" s="72">
        <f t="shared" si="61"/>
        <v>0</v>
      </c>
      <c r="E1305" s="273">
        <f t="shared" si="62"/>
      </c>
      <c r="G1305" s="51"/>
    </row>
    <row r="1306" spans="1:7" ht="15">
      <c r="A1306" s="73" t="s">
        <v>667</v>
      </c>
      <c r="B1306" s="72">
        <f>SUM(B1301,B1299,B1293,B1292,B1235,B1182,B1164,B1100,B1090,B1075,B1055,B989,B925,B800,B781,B708,B637,B520,B464,B408,B354,B266,B254,B251,B4,)</f>
        <v>452438</v>
      </c>
      <c r="C1306" s="72">
        <f>SUM(C1301,C1299,C1293,C1292,C1235,C1182,C1164,C1100,C1090,C1075,C1055,C989,C925,C800,C781,C708,C637,C520,C464,C408,C354,C266,C254,C251,C4,)</f>
        <v>585574</v>
      </c>
      <c r="D1306" s="72">
        <f t="shared" si="61"/>
        <v>133136</v>
      </c>
      <c r="E1306" s="273">
        <f t="shared" si="62"/>
        <v>29.4</v>
      </c>
      <c r="G1306" s="51"/>
    </row>
    <row r="1308" spans="2:8" ht="51.75" customHeight="1">
      <c r="B1308" s="290"/>
      <c r="D1308" s="271"/>
      <c r="E1308" s="271"/>
      <c r="G1308" s="272"/>
      <c r="H1308" s="272"/>
    </row>
    <row r="1312" ht="15">
      <c r="B1312" s="289"/>
    </row>
  </sheetData>
  <sheetProtection/>
  <protectedRanges>
    <protectedRange sqref="B231 B225" name="区域6"/>
    <protectedRange sqref="B1269:B1280 B466:B480 B501:B508 B522:B534 B577:B582 B639:B642 B6:B16 B226:B230 B232:B247 B268:B269 B510:B515 B629:B636 B696:B703 B705 B1237:B1247 B1249:B1253 B1255:B1259 B1261:B1267 B1282:B1284 B1286:B1292 B18:B25 B27:B36 B38:B48 B50:B59 B61:B70 B72:B82 B84:B91 B93:B105 B107:B115 B117:B124 B126:B135 B137:B149 B151:B156 B158:B164 B166:B170 B172:B177 B179:B184 B186:B191 B193:B198 B200:B204 B206:B212 B214:B218 B220:B224 B249:B250 B252:B253 B256:B265 B271:B278 B280:B285 B287:B293 B295:B302 B304:B318 B320:B327 B329:B337 B339:B345 B347:B351 B353 B356:B359 B361:B368 B370:B375 B377:B381 B383:B385 B387:B389 B391:B393 B395:B399 B401:B407 B410:B413 B415:B422 B424:B428 B430:B434 B436:B439 B441:B444 B446:B451 B453:B455 B457:B458 B460:B463 B482:B488 B490:B499 B517:B519 B536:B542 B544 B546:B553 B555:B557 B559:B567 B569:B575 B584:B589 B591:B598 B600:B603 B605:B606 B608:B609 B611:B612 B614:B615 B617:B618 B620:B622 B624:B627 B644:B655 B657:B659 B661:B671 B673:B674 B676:B678 B680:B683 B685:B687 B689:B691 B693:B694 B707 B710:B717 B719:B721 B723:B729 B731:B735 B737:B742 B744:B748 B750:B751 B753:B756 B758:B764 B766:B780 B783:B793 B795:B799 B802:B825 B827:B850 B852:B876 B878:B887 B889:B898 B900:B904 B906:B911 B913:B918 B920:B921 B923:B924 B927:B948 B950:B958 B960:B968 B970:B973 B975:B980 B982:B985 B987:B988 B991:B999 B1001:B1015 B1017:B1020 B1022:B1034 B1036:B1041 B1043:B1048 B1050:B1054 B1057:B1065 B1067:B1071 B1073:B1074 B1077:B1082 B1084:B1089 B1091:B1099 B1102:B1119 B1121:B1138 B1140:B1147 B1149:B1163 B1166:B1173 B1175:B1177 B1179:B1181 B1184:B1197 B1199:B1211 B1213:B1216 B1218:B1222 B1224:B1234 B1295:B1298 B1300 B1302:B1303" name="区域1"/>
    <protectedRange sqref="B1235:C1236 B1248:C1248 B1254:C1254 B1260:C1260 B1268:C1268 B1281:C1281 B1285:C1285 B1293:C1294" name="区域19_1"/>
    <protectedRange sqref="B695:C695 B704:C704 B706:C706" name="区域15_1"/>
    <protectedRange sqref="B628:C628" name="区域14_1"/>
    <protectedRange sqref="B509:C509" name="区域13_1"/>
    <protectedRange sqref="B509:C509" name="区域11_1"/>
    <protectedRange sqref="B352:C352" name="区域9_1"/>
    <protectedRange sqref="C225 C231" name="区域6_1"/>
    <protectedRange sqref="C6:C10 C18:C25 C27:C36 C38:C48 C50:C59 C61:C70 C72:C82 C84:C91 C93:C105 C107:C115 C117:C124 C126:C135 C137:C149 C151:C156 C158:C164 C166:C170 C172:C177 C179:C184 C186:C191 C193:C198 C200:C204 C206:C212 C214:C218 C220:C224 C226:C230 C232:C247 C249:C250 C252:C253 C256:C265 C268:C269 C271:C278 C280:C285 C287:C293 C295:C302 C304:C318 C320:C327 C329:C337 C339:C345 C347:C351 C353 C356:C359 C361:C368 C370:C375 C377:C381 C383:C385 C387:C389 C391:C393 C395:C399 C401:C407 C410:C413 C415:C422 C424:C428 C430:C434 C436:C439 C441:C444 C446:C451 C453:C455 C457:C458 C460:C463 C466:C480 C482:C488 C490:C499 C501:C508 C510:C515 C517:C519 C522:C534 C536:C542 C544 C546:C553 C555:C557 C559:C567 C569:C575 C577:C582 C584:C589 C591:C598 C600:C603 C605:C606 C608:C609 C611:C612 C614:C615 C617:C618 C620:C622 C624:C627 C629:C636 C639:C642 C644:C655 C657:C659 C661:C671 C673:C674 C676:C678 C680:C683 C685:C687 C689:C691 C693:C694 C696:C703 C705 C707 C710:C717 C719:C721 C723:C729 C731:C735 C737:C742 C744:C748 C750:C751 C753:C756 C758:C764 C766:C780 C783:C793 C795:C799 C802:C825 C827:C850 C852:C876 C878:C887 C889:C898 C900:C904 C906:C911 C913:C918 C920:C921 C923:C924 C927:C948 C950:C958 C960:C968 C970:C973 C975:C980 C982:C985 C987:C988 C991:C999 C1001:C1015 C1017:C1020 C1022:C1034 C1036:C1041 C1043:C1048 C1050:C1054 C1057:C1065 C1067:C1071 C1073:C1074 C1077:C1082 C1084:C1089 C1091:C1099 C1102:C1119 C1121:C1138 C1140:C1147 C1149:C1163 C1166:C1173 C1175:C1177 C1179:C1181 C1184:C1197 C1199:C1211 C1213:C1216 C1218:C1222 C1224:C1234 C1237:C1247 C1249:C1253 C1255:C1259 C1261:C1267 C1269:C1280 C1282:C1284 C1286:C1292 C1295:C1298 C1300 C1302:C1303 C12:C16" name="区域1_1"/>
    <protectedRange sqref="C11" name="区域1_2"/>
  </protectedRanges>
  <mergeCells count="1">
    <mergeCell ref="A1:E1"/>
  </mergeCells>
  <printOptions/>
  <pageMargins left="0.75" right="0.75" top="1" bottom="1" header="0.5" footer="0.5"/>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D1027"/>
  <sheetViews>
    <sheetView zoomScalePageLayoutView="0" workbookViewId="0" topLeftCell="A1">
      <pane ySplit="5" topLeftCell="A6" activePane="bottomLeft" state="frozen"/>
      <selection pane="topLeft" activeCell="A1" sqref="A1"/>
      <selection pane="bottomLeft" activeCell="A757" sqref="A757:IV757"/>
    </sheetView>
  </sheetViews>
  <sheetFormatPr defaultColWidth="6.875" defaultRowHeight="21" customHeight="1"/>
  <cols>
    <col min="1" max="1" width="43.50390625" style="190" customWidth="1"/>
    <col min="2" max="4" width="13.125" style="189" customWidth="1"/>
    <col min="5" max="5" width="19.375" style="190" customWidth="1"/>
    <col min="6" max="6" width="9.875" style="190" customWidth="1"/>
    <col min="7" max="198" width="6.875" style="190" customWidth="1"/>
    <col min="199" max="16384" width="6.875" style="190" customWidth="1"/>
  </cols>
  <sheetData>
    <row r="1" spans="1:3" ht="14.25">
      <c r="A1" s="187" t="s">
        <v>848</v>
      </c>
      <c r="B1" s="188"/>
      <c r="C1" s="188"/>
    </row>
    <row r="2" spans="1:4" ht="29.25" customHeight="1">
      <c r="A2" s="299" t="s">
        <v>1383</v>
      </c>
      <c r="B2" s="300"/>
      <c r="C2" s="300"/>
      <c r="D2" s="300"/>
    </row>
    <row r="3" spans="1:4" ht="13.5">
      <c r="A3" s="191"/>
      <c r="B3" s="188"/>
      <c r="C3" s="301" t="s">
        <v>322</v>
      </c>
      <c r="D3" s="301"/>
    </row>
    <row r="4" spans="1:4" ht="21.75" customHeight="1">
      <c r="A4" s="192" t="s">
        <v>849</v>
      </c>
      <c r="B4" s="193" t="s">
        <v>43</v>
      </c>
      <c r="C4" s="193" t="s">
        <v>44</v>
      </c>
      <c r="D4" s="193" t="s">
        <v>45</v>
      </c>
    </row>
    <row r="5" spans="1:4" ht="21" customHeight="1">
      <c r="A5" s="194" t="s">
        <v>850</v>
      </c>
      <c r="B5" s="195">
        <f>C5+D5</f>
        <v>585575</v>
      </c>
      <c r="C5" s="195">
        <f>C6+C212+C219+C307+C348+C386+C434+C547+C619+C644+C661+C757+C780+C811+C831+C834+C867+C881+C896+C953+C956+C961+C967</f>
        <v>119806</v>
      </c>
      <c r="D5" s="195">
        <f>D6+D212+D219+D307+D348+D386+D434+D547+D619+D644+D661+D757+D780+D811+D831+D834+D867+D881+D896+D953+D956+D961+D967</f>
        <v>465769</v>
      </c>
    </row>
    <row r="6" spans="1:4" s="197" customFormat="1" ht="18.75" customHeight="1">
      <c r="A6" s="196" t="s">
        <v>46</v>
      </c>
      <c r="B6" s="195">
        <f>C6+D6</f>
        <v>110437</v>
      </c>
      <c r="C6" s="195">
        <f>C7+C17+C24+C33+C43+C51+C61+C69+C76+C83+C88+C100+C110+C117+C121+C131+C143+C150+C157+C163+C168+C174+C180+C186+C192+C209</f>
        <v>18710</v>
      </c>
      <c r="D6" s="195">
        <f>D7+D17+D24+D33+D43+D51+D61+D69+D76+D83+D88+D100+D110+D117+D121+D131+D143+D150+D157+D163+D168+D174+D180+D186+D192+D209</f>
        <v>91727</v>
      </c>
    </row>
    <row r="7" spans="1:4" ht="18.75" customHeight="1">
      <c r="A7" s="198" t="s">
        <v>47</v>
      </c>
      <c r="B7" s="199">
        <f>SUM(B8:B16)</f>
        <v>765</v>
      </c>
      <c r="C7" s="199">
        <f>SUM(C8:C16)</f>
        <v>252</v>
      </c>
      <c r="D7" s="199">
        <f>SUM(D8:D16)</f>
        <v>513</v>
      </c>
    </row>
    <row r="8" spans="1:4" ht="18.75" customHeight="1">
      <c r="A8" s="198" t="s">
        <v>48</v>
      </c>
      <c r="B8" s="199">
        <f>C8+D8</f>
        <v>241</v>
      </c>
      <c r="C8" s="199">
        <v>241</v>
      </c>
      <c r="D8" s="199"/>
    </row>
    <row r="9" spans="1:4" ht="18.75" customHeight="1">
      <c r="A9" s="198" t="s">
        <v>49</v>
      </c>
      <c r="B9" s="199">
        <f aca="true" t="shared" si="0" ref="B9:B76">C9+D9</f>
        <v>11</v>
      </c>
      <c r="C9" s="199">
        <v>11</v>
      </c>
      <c r="D9" s="199"/>
    </row>
    <row r="10" spans="1:4" ht="18.75" customHeight="1">
      <c r="A10" s="198" t="s">
        <v>57</v>
      </c>
      <c r="B10" s="199">
        <f t="shared" si="0"/>
        <v>20</v>
      </c>
      <c r="C10" s="199"/>
      <c r="D10" s="199">
        <v>20</v>
      </c>
    </row>
    <row r="11" spans="1:4" ht="18.75" customHeight="1">
      <c r="A11" s="198" t="s">
        <v>50</v>
      </c>
      <c r="B11" s="199">
        <f t="shared" si="0"/>
        <v>175</v>
      </c>
      <c r="C11" s="199"/>
      <c r="D11" s="199">
        <v>175</v>
      </c>
    </row>
    <row r="12" spans="1:4" ht="18.75" customHeight="1">
      <c r="A12" s="198" t="s">
        <v>51</v>
      </c>
      <c r="B12" s="199">
        <f t="shared" si="0"/>
        <v>0</v>
      </c>
      <c r="C12" s="199"/>
      <c r="D12" s="199"/>
    </row>
    <row r="13" spans="1:4" ht="18.75" customHeight="1">
      <c r="A13" s="198" t="s">
        <v>851</v>
      </c>
      <c r="B13" s="199">
        <f t="shared" si="0"/>
        <v>112</v>
      </c>
      <c r="C13" s="199"/>
      <c r="D13" s="199">
        <v>112</v>
      </c>
    </row>
    <row r="14" spans="1:4" ht="18.75" customHeight="1">
      <c r="A14" s="207" t="s">
        <v>1027</v>
      </c>
      <c r="B14" s="199">
        <f t="shared" si="0"/>
        <v>72</v>
      </c>
      <c r="C14" s="199"/>
      <c r="D14" s="199">
        <v>72</v>
      </c>
    </row>
    <row r="15" spans="1:4" ht="18.75" customHeight="1">
      <c r="A15" s="207" t="s">
        <v>1028</v>
      </c>
      <c r="B15" s="199">
        <f>C15+D15</f>
        <v>134</v>
      </c>
      <c r="C15" s="199"/>
      <c r="D15" s="199">
        <v>134</v>
      </c>
    </row>
    <row r="16" spans="1:4" ht="18.75" customHeight="1">
      <c r="A16" s="198" t="s">
        <v>53</v>
      </c>
      <c r="B16" s="199">
        <f t="shared" si="0"/>
        <v>0</v>
      </c>
      <c r="C16" s="199"/>
      <c r="D16" s="199"/>
    </row>
    <row r="17" spans="1:4" ht="18.75" customHeight="1">
      <c r="A17" s="198" t="s">
        <v>54</v>
      </c>
      <c r="B17" s="199">
        <f t="shared" si="0"/>
        <v>516</v>
      </c>
      <c r="C17" s="199">
        <f>SUM(C18:C23)</f>
        <v>196</v>
      </c>
      <c r="D17" s="199">
        <f>SUM(D18:D23)</f>
        <v>320</v>
      </c>
    </row>
    <row r="18" spans="1:4" ht="18.75" customHeight="1">
      <c r="A18" s="198" t="s">
        <v>48</v>
      </c>
      <c r="B18" s="199">
        <f t="shared" si="0"/>
        <v>249</v>
      </c>
      <c r="C18" s="199">
        <v>196</v>
      </c>
      <c r="D18" s="199">
        <v>53</v>
      </c>
    </row>
    <row r="19" spans="1:4" ht="18.75" customHeight="1">
      <c r="A19" s="198" t="s">
        <v>49</v>
      </c>
      <c r="B19" s="199">
        <f t="shared" si="0"/>
        <v>64</v>
      </c>
      <c r="C19" s="199"/>
      <c r="D19" s="199">
        <v>64</v>
      </c>
    </row>
    <row r="20" spans="1:4" ht="18.75" customHeight="1">
      <c r="A20" s="198" t="s">
        <v>57</v>
      </c>
      <c r="B20" s="199">
        <f t="shared" si="0"/>
        <v>0</v>
      </c>
      <c r="C20" s="199"/>
      <c r="D20" s="199"/>
    </row>
    <row r="21" spans="1:4" ht="18.75" customHeight="1">
      <c r="A21" s="198" t="s">
        <v>55</v>
      </c>
      <c r="B21" s="199">
        <f t="shared" si="0"/>
        <v>75</v>
      </c>
      <c r="C21" s="199"/>
      <c r="D21" s="199">
        <v>75</v>
      </c>
    </row>
    <row r="22" spans="1:4" ht="18.75" customHeight="1">
      <c r="A22" s="198" t="s">
        <v>852</v>
      </c>
      <c r="B22" s="199">
        <f t="shared" si="0"/>
        <v>128</v>
      </c>
      <c r="C22" s="199"/>
      <c r="D22" s="199">
        <v>128</v>
      </c>
    </row>
    <row r="23" spans="1:4" ht="18.75" customHeight="1">
      <c r="A23" s="198" t="s">
        <v>853</v>
      </c>
      <c r="B23" s="199">
        <f t="shared" si="0"/>
        <v>0</v>
      </c>
      <c r="C23" s="199"/>
      <c r="D23" s="199"/>
    </row>
    <row r="24" spans="1:4" ht="18.75" customHeight="1">
      <c r="A24" s="198" t="s">
        <v>56</v>
      </c>
      <c r="B24" s="199">
        <f t="shared" si="0"/>
        <v>55415</v>
      </c>
      <c r="C24" s="199">
        <f>SUM(C25:C32)</f>
        <v>11506</v>
      </c>
      <c r="D24" s="199">
        <f>SUM(D25:D32)</f>
        <v>43909</v>
      </c>
    </row>
    <row r="25" spans="1:4" ht="18.75" customHeight="1">
      <c r="A25" s="198" t="s">
        <v>48</v>
      </c>
      <c r="B25" s="199">
        <f t="shared" si="0"/>
        <v>16582</v>
      </c>
      <c r="C25" s="199">
        <v>7997</v>
      </c>
      <c r="D25" s="199">
        <v>8585</v>
      </c>
    </row>
    <row r="26" spans="1:4" ht="18.75" customHeight="1">
      <c r="A26" s="198" t="s">
        <v>49</v>
      </c>
      <c r="B26" s="199">
        <f t="shared" si="0"/>
        <v>34551</v>
      </c>
      <c r="C26" s="199">
        <v>621</v>
      </c>
      <c r="D26" s="199">
        <v>33930</v>
      </c>
    </row>
    <row r="27" spans="1:4" ht="18.75" customHeight="1">
      <c r="A27" s="198" t="s">
        <v>57</v>
      </c>
      <c r="B27" s="199">
        <f t="shared" si="0"/>
        <v>736</v>
      </c>
      <c r="C27" s="199"/>
      <c r="D27" s="199">
        <v>736</v>
      </c>
    </row>
    <row r="28" spans="1:4" ht="18.75" customHeight="1">
      <c r="A28" s="198" t="s">
        <v>854</v>
      </c>
      <c r="B28" s="199">
        <f t="shared" si="0"/>
        <v>50</v>
      </c>
      <c r="C28" s="199"/>
      <c r="D28" s="199">
        <v>50</v>
      </c>
    </row>
    <row r="29" spans="1:4" ht="18.75" customHeight="1">
      <c r="A29" s="198" t="s">
        <v>58</v>
      </c>
      <c r="B29" s="199">
        <f t="shared" si="0"/>
        <v>270</v>
      </c>
      <c r="C29" s="199"/>
      <c r="D29" s="199">
        <v>270</v>
      </c>
    </row>
    <row r="30" spans="1:4" ht="18.75" customHeight="1">
      <c r="A30" s="198" t="s">
        <v>855</v>
      </c>
      <c r="B30" s="199">
        <f t="shared" si="0"/>
        <v>0</v>
      </c>
      <c r="C30" s="199"/>
      <c r="D30" s="199"/>
    </row>
    <row r="31" spans="1:4" ht="18.75" customHeight="1">
      <c r="A31" s="198" t="s">
        <v>52</v>
      </c>
      <c r="B31" s="199">
        <f t="shared" si="0"/>
        <v>0</v>
      </c>
      <c r="C31" s="199"/>
      <c r="D31" s="199"/>
    </row>
    <row r="32" spans="1:4" ht="18.75" customHeight="1">
      <c r="A32" s="198" t="s">
        <v>59</v>
      </c>
      <c r="B32" s="199">
        <f t="shared" si="0"/>
        <v>3226</v>
      </c>
      <c r="C32" s="199">
        <v>2888</v>
      </c>
      <c r="D32" s="199">
        <v>338</v>
      </c>
    </row>
    <row r="33" spans="1:4" ht="18.75" customHeight="1">
      <c r="A33" s="198" t="s">
        <v>60</v>
      </c>
      <c r="B33" s="199">
        <f t="shared" si="0"/>
        <v>1563</v>
      </c>
      <c r="C33" s="199">
        <f>SUM(C34:C42)</f>
        <v>758</v>
      </c>
      <c r="D33" s="199">
        <f>SUM(D34:D42)</f>
        <v>805</v>
      </c>
    </row>
    <row r="34" spans="1:4" ht="18.75" customHeight="1">
      <c r="A34" s="198" t="s">
        <v>48</v>
      </c>
      <c r="B34" s="199">
        <f t="shared" si="0"/>
        <v>352</v>
      </c>
      <c r="C34" s="199">
        <v>352</v>
      </c>
      <c r="D34" s="199"/>
    </row>
    <row r="35" spans="1:4" ht="18.75" customHeight="1">
      <c r="A35" s="198" t="s">
        <v>49</v>
      </c>
      <c r="B35" s="199">
        <f t="shared" si="0"/>
        <v>0</v>
      </c>
      <c r="C35" s="199"/>
      <c r="D35" s="199"/>
    </row>
    <row r="36" spans="1:4" ht="18.75" customHeight="1">
      <c r="A36" s="198" t="s">
        <v>57</v>
      </c>
      <c r="B36" s="199">
        <f t="shared" si="0"/>
        <v>0</v>
      </c>
      <c r="C36" s="199"/>
      <c r="D36" s="199"/>
    </row>
    <row r="37" spans="1:4" ht="18.75" customHeight="1">
      <c r="A37" s="198" t="s">
        <v>856</v>
      </c>
      <c r="B37" s="199">
        <f t="shared" si="0"/>
        <v>80</v>
      </c>
      <c r="C37" s="199"/>
      <c r="D37" s="199">
        <v>80</v>
      </c>
    </row>
    <row r="38" spans="1:4" ht="18.75" customHeight="1">
      <c r="A38" s="211" t="s">
        <v>1029</v>
      </c>
      <c r="B38" s="199"/>
      <c r="C38" s="199"/>
      <c r="D38" s="199">
        <v>14</v>
      </c>
    </row>
    <row r="39" spans="1:4" ht="18.75" customHeight="1">
      <c r="A39" s="198" t="s">
        <v>61</v>
      </c>
      <c r="B39" s="199">
        <f t="shared" si="0"/>
        <v>448</v>
      </c>
      <c r="C39" s="199">
        <v>406</v>
      </c>
      <c r="D39" s="199">
        <v>42</v>
      </c>
    </row>
    <row r="40" spans="1:4" ht="18.75" customHeight="1">
      <c r="A40" s="211" t="s">
        <v>1030</v>
      </c>
      <c r="B40" s="199"/>
      <c r="C40" s="199"/>
      <c r="D40" s="199">
        <v>177</v>
      </c>
    </row>
    <row r="41" spans="1:4" ht="18.75" customHeight="1">
      <c r="A41" s="198" t="s">
        <v>52</v>
      </c>
      <c r="B41" s="199">
        <f t="shared" si="0"/>
        <v>0</v>
      </c>
      <c r="C41" s="199"/>
      <c r="D41" s="199"/>
    </row>
    <row r="42" spans="1:4" ht="18.75" customHeight="1">
      <c r="A42" s="198" t="s">
        <v>857</v>
      </c>
      <c r="B42" s="199">
        <f t="shared" si="0"/>
        <v>492</v>
      </c>
      <c r="C42" s="199"/>
      <c r="D42" s="199">
        <v>492</v>
      </c>
    </row>
    <row r="43" spans="1:4" ht="18.75" customHeight="1">
      <c r="A43" s="198" t="s">
        <v>62</v>
      </c>
      <c r="B43" s="199">
        <f t="shared" si="0"/>
        <v>625</v>
      </c>
      <c r="C43" s="199">
        <f>SUM(C44:C50)</f>
        <v>191</v>
      </c>
      <c r="D43" s="199">
        <f>SUM(D44:D50)</f>
        <v>434</v>
      </c>
    </row>
    <row r="44" spans="1:4" ht="18.75" customHeight="1">
      <c r="A44" s="198" t="s">
        <v>48</v>
      </c>
      <c r="B44" s="199">
        <f t="shared" si="0"/>
        <v>191</v>
      </c>
      <c r="C44" s="199">
        <v>191</v>
      </c>
      <c r="D44" s="199"/>
    </row>
    <row r="45" spans="1:4" ht="18.75" customHeight="1">
      <c r="A45" s="198" t="s">
        <v>49</v>
      </c>
      <c r="B45" s="199">
        <f t="shared" si="0"/>
        <v>135</v>
      </c>
      <c r="C45" s="199"/>
      <c r="D45" s="199">
        <v>135</v>
      </c>
    </row>
    <row r="46" spans="1:4" ht="18.75" customHeight="1">
      <c r="A46" s="198" t="s">
        <v>57</v>
      </c>
      <c r="B46" s="199">
        <f t="shared" si="0"/>
        <v>0</v>
      </c>
      <c r="C46" s="199"/>
      <c r="D46" s="199"/>
    </row>
    <row r="47" spans="1:4" ht="18.75" customHeight="1">
      <c r="A47" s="198" t="s">
        <v>63</v>
      </c>
      <c r="B47" s="199">
        <f t="shared" si="0"/>
        <v>78</v>
      </c>
      <c r="C47" s="199"/>
      <c r="D47" s="199">
        <v>78</v>
      </c>
    </row>
    <row r="48" spans="1:4" ht="18.75" customHeight="1">
      <c r="A48" s="198" t="s">
        <v>858</v>
      </c>
      <c r="B48" s="199">
        <f t="shared" si="0"/>
        <v>0</v>
      </c>
      <c r="C48" s="199"/>
      <c r="D48" s="199"/>
    </row>
    <row r="49" spans="1:4" ht="18.75" customHeight="1">
      <c r="A49" s="198" t="s">
        <v>64</v>
      </c>
      <c r="B49" s="199">
        <f t="shared" si="0"/>
        <v>200</v>
      </c>
      <c r="C49" s="199"/>
      <c r="D49" s="199">
        <v>200</v>
      </c>
    </row>
    <row r="50" spans="1:4" ht="18.75" customHeight="1">
      <c r="A50" s="211" t="s">
        <v>1031</v>
      </c>
      <c r="B50" s="199">
        <f t="shared" si="0"/>
        <v>21</v>
      </c>
      <c r="C50" s="199"/>
      <c r="D50" s="199">
        <v>21</v>
      </c>
    </row>
    <row r="51" spans="1:4" ht="18.75" customHeight="1">
      <c r="A51" s="198" t="s">
        <v>65</v>
      </c>
      <c r="B51" s="199">
        <f t="shared" si="0"/>
        <v>2291</v>
      </c>
      <c r="C51" s="199">
        <f>SUM(C52:C60)</f>
        <v>1303</v>
      </c>
      <c r="D51" s="199">
        <f>SUM(D52:D60)</f>
        <v>988</v>
      </c>
    </row>
    <row r="52" spans="1:4" ht="18.75" customHeight="1">
      <c r="A52" s="198" t="s">
        <v>48</v>
      </c>
      <c r="B52" s="199">
        <f t="shared" si="0"/>
        <v>1338</v>
      </c>
      <c r="C52" s="199">
        <v>1026</v>
      </c>
      <c r="D52" s="199">
        <v>312</v>
      </c>
    </row>
    <row r="53" spans="1:4" ht="18.75" customHeight="1">
      <c r="A53" s="198" t="s">
        <v>49</v>
      </c>
      <c r="B53" s="199">
        <f t="shared" si="0"/>
        <v>60</v>
      </c>
      <c r="C53" s="199">
        <v>35</v>
      </c>
      <c r="D53" s="199">
        <v>25</v>
      </c>
    </row>
    <row r="54" spans="1:4" ht="18.75" customHeight="1">
      <c r="A54" s="198" t="s">
        <v>57</v>
      </c>
      <c r="B54" s="199">
        <f t="shared" si="0"/>
        <v>60</v>
      </c>
      <c r="C54" s="199"/>
      <c r="D54" s="199">
        <v>60</v>
      </c>
    </row>
    <row r="55" spans="1:4" ht="18.75" customHeight="1">
      <c r="A55" s="211" t="s">
        <v>1032</v>
      </c>
      <c r="B55" s="199">
        <f t="shared" si="0"/>
        <v>7</v>
      </c>
      <c r="C55" s="199"/>
      <c r="D55" s="199">
        <v>7</v>
      </c>
    </row>
    <row r="56" spans="1:4" ht="18.75" customHeight="1">
      <c r="A56" s="198" t="s">
        <v>859</v>
      </c>
      <c r="B56" s="199">
        <f t="shared" si="0"/>
        <v>95</v>
      </c>
      <c r="C56" s="199"/>
      <c r="D56" s="199">
        <v>95</v>
      </c>
    </row>
    <row r="57" spans="1:4" ht="18.75" customHeight="1">
      <c r="A57" s="198" t="s">
        <v>78</v>
      </c>
      <c r="B57" s="199">
        <f t="shared" si="0"/>
        <v>160</v>
      </c>
      <c r="C57" s="199"/>
      <c r="D57" s="199">
        <v>160</v>
      </c>
    </row>
    <row r="58" spans="1:4" ht="18.75" customHeight="1">
      <c r="A58" s="211" t="s">
        <v>1033</v>
      </c>
      <c r="B58" s="199">
        <f t="shared" si="0"/>
        <v>45</v>
      </c>
      <c r="C58" s="199">
        <v>40</v>
      </c>
      <c r="D58" s="199">
        <v>5</v>
      </c>
    </row>
    <row r="59" spans="1:4" ht="18.75" customHeight="1">
      <c r="A59" s="198" t="s">
        <v>52</v>
      </c>
      <c r="B59" s="199">
        <f t="shared" si="0"/>
        <v>526</v>
      </c>
      <c r="C59" s="199">
        <v>202</v>
      </c>
      <c r="D59" s="199">
        <v>324</v>
      </c>
    </row>
    <row r="60" spans="1:4" ht="18.75" customHeight="1">
      <c r="A60" s="198" t="s">
        <v>66</v>
      </c>
      <c r="B60" s="199">
        <f t="shared" si="0"/>
        <v>0</v>
      </c>
      <c r="C60" s="199"/>
      <c r="D60" s="199"/>
    </row>
    <row r="61" spans="1:4" ht="18.75" customHeight="1">
      <c r="A61" s="198" t="s">
        <v>860</v>
      </c>
      <c r="B61" s="199">
        <f t="shared" si="0"/>
        <v>0</v>
      </c>
      <c r="C61" s="199"/>
      <c r="D61" s="199"/>
    </row>
    <row r="62" spans="1:4" ht="18.75" customHeight="1">
      <c r="A62" s="198" t="s">
        <v>48</v>
      </c>
      <c r="B62" s="199">
        <f t="shared" si="0"/>
        <v>0</v>
      </c>
      <c r="C62" s="199"/>
      <c r="D62" s="199"/>
    </row>
    <row r="63" spans="1:4" ht="18.75" customHeight="1">
      <c r="A63" s="198" t="s">
        <v>49</v>
      </c>
      <c r="B63" s="199">
        <f t="shared" si="0"/>
        <v>0</v>
      </c>
      <c r="C63" s="199"/>
      <c r="D63" s="199"/>
    </row>
    <row r="64" spans="1:4" ht="18.75" customHeight="1">
      <c r="A64" s="198" t="s">
        <v>861</v>
      </c>
      <c r="B64" s="199">
        <f t="shared" si="0"/>
        <v>0</v>
      </c>
      <c r="C64" s="199"/>
      <c r="D64" s="199"/>
    </row>
    <row r="65" spans="1:4" ht="18.75" customHeight="1">
      <c r="A65" s="198" t="s">
        <v>862</v>
      </c>
      <c r="B65" s="199">
        <f t="shared" si="0"/>
        <v>0</v>
      </c>
      <c r="C65" s="199"/>
      <c r="D65" s="199"/>
    </row>
    <row r="66" spans="1:4" ht="18.75" customHeight="1">
      <c r="A66" s="198" t="s">
        <v>863</v>
      </c>
      <c r="B66" s="199">
        <f t="shared" si="0"/>
        <v>0</v>
      </c>
      <c r="C66" s="199"/>
      <c r="D66" s="199"/>
    </row>
    <row r="67" spans="1:4" ht="18.75" customHeight="1">
      <c r="A67" s="198" t="s">
        <v>864</v>
      </c>
      <c r="B67" s="199">
        <f t="shared" si="0"/>
        <v>0</v>
      </c>
      <c r="C67" s="199"/>
      <c r="D67" s="199"/>
    </row>
    <row r="68" spans="1:4" ht="18.75" customHeight="1">
      <c r="A68" s="198" t="s">
        <v>78</v>
      </c>
      <c r="B68" s="199">
        <f t="shared" si="0"/>
        <v>0</v>
      </c>
      <c r="C68" s="199"/>
      <c r="D68" s="199"/>
    </row>
    <row r="69" spans="1:4" ht="18.75" customHeight="1">
      <c r="A69" s="198" t="s">
        <v>67</v>
      </c>
      <c r="B69" s="199">
        <f t="shared" si="0"/>
        <v>515</v>
      </c>
      <c r="C69" s="199">
        <f>SUM(C70:C75)</f>
        <v>214</v>
      </c>
      <c r="D69" s="199">
        <f>SUM(D70:D75)</f>
        <v>301</v>
      </c>
    </row>
    <row r="70" spans="1:4" ht="18.75" customHeight="1">
      <c r="A70" s="198" t="s">
        <v>48</v>
      </c>
      <c r="B70" s="199">
        <f t="shared" si="0"/>
        <v>214</v>
      </c>
      <c r="C70" s="199">
        <v>214</v>
      </c>
      <c r="D70" s="199"/>
    </row>
    <row r="71" spans="1:4" ht="18.75" customHeight="1">
      <c r="A71" s="198" t="s">
        <v>49</v>
      </c>
      <c r="B71" s="199">
        <f t="shared" si="0"/>
        <v>41</v>
      </c>
      <c r="C71" s="199"/>
      <c r="D71" s="199">
        <v>41</v>
      </c>
    </row>
    <row r="72" spans="1:4" ht="18.75" customHeight="1">
      <c r="A72" s="198" t="s">
        <v>57</v>
      </c>
      <c r="B72" s="199">
        <f t="shared" si="0"/>
        <v>0</v>
      </c>
      <c r="C72" s="199"/>
      <c r="D72" s="199"/>
    </row>
    <row r="73" spans="1:4" ht="18.75" customHeight="1">
      <c r="A73" s="198" t="s">
        <v>865</v>
      </c>
      <c r="B73" s="199">
        <f t="shared" si="0"/>
        <v>260</v>
      </c>
      <c r="C73" s="199"/>
      <c r="D73" s="199">
        <v>260</v>
      </c>
    </row>
    <row r="74" spans="1:4" ht="18.75" customHeight="1">
      <c r="A74" s="198" t="s">
        <v>78</v>
      </c>
      <c r="B74" s="199">
        <f t="shared" si="0"/>
        <v>0</v>
      </c>
      <c r="C74" s="199"/>
      <c r="D74" s="199"/>
    </row>
    <row r="75" spans="1:4" ht="18.75" customHeight="1">
      <c r="A75" s="198" t="s">
        <v>52</v>
      </c>
      <c r="B75" s="199">
        <f t="shared" si="0"/>
        <v>0</v>
      </c>
      <c r="C75" s="199"/>
      <c r="D75" s="199"/>
    </row>
    <row r="76" spans="1:4" ht="18.75" customHeight="1">
      <c r="A76" s="198" t="s">
        <v>68</v>
      </c>
      <c r="B76" s="199">
        <f t="shared" si="0"/>
        <v>0</v>
      </c>
      <c r="C76" s="199">
        <f>SUM(C77:C82)</f>
        <v>0</v>
      </c>
      <c r="D76" s="199">
        <f>SUM(D77:D82)</f>
        <v>0</v>
      </c>
    </row>
    <row r="77" spans="1:4" ht="18.75" customHeight="1">
      <c r="A77" s="198" t="s">
        <v>48</v>
      </c>
      <c r="B77" s="199">
        <f aca="true" t="shared" si="1" ref="B77:B142">C77+D77</f>
        <v>0</v>
      </c>
      <c r="C77" s="199"/>
      <c r="D77" s="199"/>
    </row>
    <row r="78" spans="1:4" ht="18.75" customHeight="1">
      <c r="A78" s="198" t="s">
        <v>49</v>
      </c>
      <c r="B78" s="199">
        <f t="shared" si="1"/>
        <v>0</v>
      </c>
      <c r="C78" s="199"/>
      <c r="D78" s="199"/>
    </row>
    <row r="79" spans="1:4" ht="18.75" customHeight="1">
      <c r="A79" s="198" t="s">
        <v>866</v>
      </c>
      <c r="B79" s="199">
        <f t="shared" si="1"/>
        <v>0</v>
      </c>
      <c r="C79" s="199"/>
      <c r="D79" s="199"/>
    </row>
    <row r="80" spans="1:4" ht="18.75" customHeight="1">
      <c r="A80" s="198" t="s">
        <v>867</v>
      </c>
      <c r="B80" s="199">
        <f t="shared" si="1"/>
        <v>0</v>
      </c>
      <c r="C80" s="199"/>
      <c r="D80" s="199"/>
    </row>
    <row r="81" spans="1:4" ht="18.75" customHeight="1">
      <c r="A81" s="198" t="s">
        <v>52</v>
      </c>
      <c r="B81" s="199">
        <f t="shared" si="1"/>
        <v>0</v>
      </c>
      <c r="C81" s="199"/>
      <c r="D81" s="199"/>
    </row>
    <row r="82" spans="1:4" ht="18.75" customHeight="1">
      <c r="A82" s="198" t="s">
        <v>69</v>
      </c>
      <c r="B82" s="199">
        <f t="shared" si="1"/>
        <v>0</v>
      </c>
      <c r="C82" s="199"/>
      <c r="D82" s="199"/>
    </row>
    <row r="83" spans="1:4" ht="18.75" customHeight="1">
      <c r="A83" s="198" t="s">
        <v>70</v>
      </c>
      <c r="B83" s="199">
        <f t="shared" si="1"/>
        <v>1227</v>
      </c>
      <c r="C83" s="199">
        <f>SUM(C84:C87)</f>
        <v>510</v>
      </c>
      <c r="D83" s="199">
        <f>SUM(D84:D87)</f>
        <v>717</v>
      </c>
    </row>
    <row r="84" spans="1:4" ht="18.75" customHeight="1">
      <c r="A84" s="198" t="s">
        <v>48</v>
      </c>
      <c r="B84" s="199">
        <f t="shared" si="1"/>
        <v>508</v>
      </c>
      <c r="C84" s="199">
        <v>508</v>
      </c>
      <c r="D84" s="199"/>
    </row>
    <row r="85" spans="1:4" ht="18.75" customHeight="1">
      <c r="A85" s="211" t="s">
        <v>1035</v>
      </c>
      <c r="B85" s="199">
        <f t="shared" si="1"/>
        <v>126</v>
      </c>
      <c r="C85" s="199">
        <v>2</v>
      </c>
      <c r="D85" s="199">
        <v>124</v>
      </c>
    </row>
    <row r="86" spans="1:4" ht="18.75" customHeight="1">
      <c r="A86" s="198" t="s">
        <v>868</v>
      </c>
      <c r="B86" s="199">
        <f t="shared" si="1"/>
        <v>250</v>
      </c>
      <c r="C86" s="199"/>
      <c r="D86" s="199">
        <v>250</v>
      </c>
    </row>
    <row r="87" spans="1:4" ht="18.75" customHeight="1">
      <c r="A87" s="198" t="s">
        <v>869</v>
      </c>
      <c r="B87" s="199">
        <f t="shared" si="1"/>
        <v>343</v>
      </c>
      <c r="C87" s="199"/>
      <c r="D87" s="199">
        <v>343</v>
      </c>
    </row>
    <row r="88" spans="1:4" ht="18.75" customHeight="1">
      <c r="A88" s="198" t="s">
        <v>71</v>
      </c>
      <c r="B88" s="199">
        <f t="shared" si="1"/>
        <v>895</v>
      </c>
      <c r="C88" s="199">
        <f>SUM(C89:C94)</f>
        <v>209</v>
      </c>
      <c r="D88" s="199">
        <f>SUM(D89:D94)</f>
        <v>686</v>
      </c>
    </row>
    <row r="89" spans="1:4" ht="18.75" customHeight="1">
      <c r="A89" s="198" t="s">
        <v>48</v>
      </c>
      <c r="B89" s="199">
        <f t="shared" si="1"/>
        <v>191</v>
      </c>
      <c r="C89" s="199">
        <v>191</v>
      </c>
      <c r="D89" s="199"/>
    </row>
    <row r="90" spans="1:4" ht="18.75" customHeight="1">
      <c r="A90" s="198" t="s">
        <v>57</v>
      </c>
      <c r="B90" s="199">
        <f t="shared" si="1"/>
        <v>179</v>
      </c>
      <c r="C90" s="199">
        <v>17</v>
      </c>
      <c r="D90" s="199">
        <v>162</v>
      </c>
    </row>
    <row r="91" spans="1:4" ht="18.75" customHeight="1">
      <c r="A91" s="198" t="s">
        <v>870</v>
      </c>
      <c r="B91" s="199">
        <f t="shared" si="1"/>
        <v>0</v>
      </c>
      <c r="C91" s="199"/>
      <c r="D91" s="199"/>
    </row>
    <row r="92" spans="1:4" ht="18.75" customHeight="1">
      <c r="A92" s="198" t="s">
        <v>871</v>
      </c>
      <c r="B92" s="199">
        <f t="shared" si="1"/>
        <v>0</v>
      </c>
      <c r="C92" s="199"/>
      <c r="D92" s="199"/>
    </row>
    <row r="93" spans="1:4" ht="18.75" customHeight="1">
      <c r="A93" s="198" t="s">
        <v>52</v>
      </c>
      <c r="B93" s="199">
        <f t="shared" si="1"/>
        <v>31</v>
      </c>
      <c r="C93" s="199">
        <v>1</v>
      </c>
      <c r="D93" s="199">
        <v>30</v>
      </c>
    </row>
    <row r="94" spans="1:4" ht="18.75" customHeight="1">
      <c r="A94" s="198" t="s">
        <v>72</v>
      </c>
      <c r="B94" s="199">
        <f t="shared" si="1"/>
        <v>494</v>
      </c>
      <c r="C94" s="199"/>
      <c r="D94" s="199">
        <v>494</v>
      </c>
    </row>
    <row r="95" spans="1:4" ht="18.75" customHeight="1">
      <c r="A95" s="198" t="s">
        <v>73</v>
      </c>
      <c r="B95" s="199">
        <f t="shared" si="1"/>
        <v>0</v>
      </c>
      <c r="C95" s="199"/>
      <c r="D95" s="199"/>
    </row>
    <row r="96" spans="1:4" ht="18.75" customHeight="1">
      <c r="A96" s="198" t="s">
        <v>48</v>
      </c>
      <c r="B96" s="199">
        <f t="shared" si="1"/>
        <v>0</v>
      </c>
      <c r="C96" s="199"/>
      <c r="D96" s="199"/>
    </row>
    <row r="97" spans="1:4" ht="18.75" customHeight="1">
      <c r="A97" s="198" t="s">
        <v>872</v>
      </c>
      <c r="B97" s="199">
        <f t="shared" si="1"/>
        <v>0</v>
      </c>
      <c r="C97" s="199"/>
      <c r="D97" s="199"/>
    </row>
    <row r="98" spans="1:4" ht="18.75" customHeight="1">
      <c r="A98" s="198" t="s">
        <v>52</v>
      </c>
      <c r="B98" s="199">
        <f t="shared" si="1"/>
        <v>0</v>
      </c>
      <c r="C98" s="199"/>
      <c r="D98" s="199"/>
    </row>
    <row r="99" spans="1:4" ht="18.75" customHeight="1">
      <c r="A99" s="198" t="s">
        <v>873</v>
      </c>
      <c r="B99" s="199">
        <f t="shared" si="1"/>
        <v>0</v>
      </c>
      <c r="C99" s="199"/>
      <c r="D99" s="199"/>
    </row>
    <row r="100" spans="1:4" ht="18.75" customHeight="1">
      <c r="A100" s="198" t="s">
        <v>74</v>
      </c>
      <c r="B100" s="199">
        <f t="shared" si="1"/>
        <v>0</v>
      </c>
      <c r="C100" s="199">
        <f>SUM(C101:C109)</f>
        <v>0</v>
      </c>
      <c r="D100" s="199">
        <f>SUM(D101:D109)</f>
        <v>0</v>
      </c>
    </row>
    <row r="101" spans="1:4" ht="18.75" customHeight="1">
      <c r="A101" s="198" t="s">
        <v>48</v>
      </c>
      <c r="B101" s="199">
        <f t="shared" si="1"/>
        <v>0</v>
      </c>
      <c r="C101" s="199"/>
      <c r="D101" s="199"/>
    </row>
    <row r="102" spans="1:4" ht="18.75" customHeight="1">
      <c r="A102" s="198" t="s">
        <v>49</v>
      </c>
      <c r="B102" s="199">
        <f t="shared" si="1"/>
        <v>0</v>
      </c>
      <c r="C102" s="199"/>
      <c r="D102" s="199"/>
    </row>
    <row r="103" spans="1:4" ht="18.75" customHeight="1">
      <c r="A103" s="198" t="s">
        <v>57</v>
      </c>
      <c r="B103" s="199">
        <f t="shared" si="1"/>
        <v>0</v>
      </c>
      <c r="C103" s="199"/>
      <c r="D103" s="199"/>
    </row>
    <row r="104" spans="1:4" ht="18.75" customHeight="1">
      <c r="A104" s="198" t="s">
        <v>75</v>
      </c>
      <c r="B104" s="199">
        <f t="shared" si="1"/>
        <v>0</v>
      </c>
      <c r="C104" s="199"/>
      <c r="D104" s="199"/>
    </row>
    <row r="105" spans="1:4" ht="18.75" customHeight="1">
      <c r="A105" s="198" t="s">
        <v>76</v>
      </c>
      <c r="B105" s="199">
        <f t="shared" si="1"/>
        <v>0</v>
      </c>
      <c r="C105" s="199"/>
      <c r="D105" s="199"/>
    </row>
    <row r="106" spans="1:4" ht="18.75" customHeight="1">
      <c r="A106" s="198" t="s">
        <v>77</v>
      </c>
      <c r="B106" s="199">
        <f t="shared" si="1"/>
        <v>0</v>
      </c>
      <c r="C106" s="199"/>
      <c r="D106" s="199"/>
    </row>
    <row r="107" spans="1:4" ht="18.75" customHeight="1">
      <c r="A107" s="198" t="s">
        <v>78</v>
      </c>
      <c r="B107" s="199">
        <f t="shared" si="1"/>
        <v>0</v>
      </c>
      <c r="C107" s="199"/>
      <c r="D107" s="199"/>
    </row>
    <row r="108" spans="1:4" ht="18.75" customHeight="1">
      <c r="A108" s="198" t="s">
        <v>52</v>
      </c>
      <c r="B108" s="199">
        <f t="shared" si="1"/>
        <v>0</v>
      </c>
      <c r="C108" s="199"/>
      <c r="D108" s="199"/>
    </row>
    <row r="109" spans="1:4" ht="18.75" customHeight="1">
      <c r="A109" s="198" t="s">
        <v>79</v>
      </c>
      <c r="B109" s="199">
        <f t="shared" si="1"/>
        <v>0</v>
      </c>
      <c r="C109" s="199"/>
      <c r="D109" s="199"/>
    </row>
    <row r="110" spans="1:4" ht="18.75" customHeight="1">
      <c r="A110" s="198" t="s">
        <v>80</v>
      </c>
      <c r="B110" s="199">
        <f t="shared" si="1"/>
        <v>0</v>
      </c>
      <c r="C110" s="199">
        <f>SUM(C111:C116)</f>
        <v>0</v>
      </c>
      <c r="D110" s="199">
        <f>SUM(D111:D116)</f>
        <v>0</v>
      </c>
    </row>
    <row r="111" spans="1:4" ht="18.75" customHeight="1">
      <c r="A111" s="198" t="s">
        <v>48</v>
      </c>
      <c r="B111" s="199">
        <f t="shared" si="1"/>
        <v>0</v>
      </c>
      <c r="C111" s="199"/>
      <c r="D111" s="199"/>
    </row>
    <row r="112" spans="1:4" ht="18.75" customHeight="1">
      <c r="A112" s="198" t="s">
        <v>57</v>
      </c>
      <c r="B112" s="199">
        <f t="shared" si="1"/>
        <v>0</v>
      </c>
      <c r="C112" s="199"/>
      <c r="D112" s="199"/>
    </row>
    <row r="113" spans="1:4" ht="18.75" customHeight="1">
      <c r="A113" s="198" t="s">
        <v>81</v>
      </c>
      <c r="B113" s="199">
        <f t="shared" si="1"/>
        <v>0</v>
      </c>
      <c r="C113" s="199"/>
      <c r="D113" s="199"/>
    </row>
    <row r="114" spans="1:4" ht="18.75" customHeight="1">
      <c r="A114" s="198" t="s">
        <v>82</v>
      </c>
      <c r="B114" s="199">
        <f t="shared" si="1"/>
        <v>0</v>
      </c>
      <c r="C114" s="199"/>
      <c r="D114" s="199"/>
    </row>
    <row r="115" spans="1:4" ht="18.75" customHeight="1">
      <c r="A115" s="198" t="s">
        <v>52</v>
      </c>
      <c r="B115" s="199">
        <f t="shared" si="1"/>
        <v>0</v>
      </c>
      <c r="C115" s="199"/>
      <c r="D115" s="199"/>
    </row>
    <row r="116" spans="1:4" ht="18.75" customHeight="1">
      <c r="A116" s="198" t="s">
        <v>874</v>
      </c>
      <c r="B116" s="199">
        <f t="shared" si="1"/>
        <v>0</v>
      </c>
      <c r="C116" s="199"/>
      <c r="D116" s="199"/>
    </row>
    <row r="117" spans="1:4" ht="18.75" customHeight="1">
      <c r="A117" s="198" t="s">
        <v>875</v>
      </c>
      <c r="B117" s="199">
        <f>SUM(B118:B120)</f>
        <v>21</v>
      </c>
      <c r="C117" s="199">
        <f>SUM(C118:C120)</f>
        <v>0</v>
      </c>
      <c r="D117" s="199">
        <f>SUM(D118:D120)</f>
        <v>21</v>
      </c>
    </row>
    <row r="118" spans="1:4" ht="18.75" customHeight="1">
      <c r="A118" s="198" t="s">
        <v>48</v>
      </c>
      <c r="B118" s="199">
        <f t="shared" si="1"/>
        <v>21</v>
      </c>
      <c r="C118" s="199"/>
      <c r="D118" s="199">
        <v>21</v>
      </c>
    </row>
    <row r="119" spans="1:4" ht="18.75" customHeight="1">
      <c r="A119" s="198" t="s">
        <v>57</v>
      </c>
      <c r="B119" s="199">
        <f t="shared" si="1"/>
        <v>0</v>
      </c>
      <c r="C119" s="199"/>
      <c r="D119" s="199"/>
    </row>
    <row r="120" spans="1:4" ht="18.75" customHeight="1">
      <c r="A120" s="198" t="s">
        <v>876</v>
      </c>
      <c r="B120" s="199">
        <f t="shared" si="1"/>
        <v>0</v>
      </c>
      <c r="C120" s="199"/>
      <c r="D120" s="199"/>
    </row>
    <row r="121" spans="1:4" ht="18.75" customHeight="1">
      <c r="A121" s="198" t="s">
        <v>83</v>
      </c>
      <c r="B121" s="199">
        <f t="shared" si="1"/>
        <v>0</v>
      </c>
      <c r="C121" s="199">
        <f>SUM(C122:C123)</f>
        <v>0</v>
      </c>
      <c r="D121" s="199">
        <f>SUM(D122:D123)</f>
        <v>0</v>
      </c>
    </row>
    <row r="122" spans="1:4" ht="18.75" customHeight="1">
      <c r="A122" s="198" t="s">
        <v>877</v>
      </c>
      <c r="B122" s="199">
        <f t="shared" si="1"/>
        <v>0</v>
      </c>
      <c r="C122" s="199"/>
      <c r="D122" s="199"/>
    </row>
    <row r="123" spans="1:4" ht="18.75" customHeight="1">
      <c r="A123" s="198" t="s">
        <v>52</v>
      </c>
      <c r="B123" s="199">
        <f t="shared" si="1"/>
        <v>0</v>
      </c>
      <c r="C123" s="199"/>
      <c r="D123" s="199"/>
    </row>
    <row r="124" spans="1:4" ht="18.75" customHeight="1">
      <c r="A124" s="198" t="s">
        <v>878</v>
      </c>
      <c r="B124" s="199">
        <f t="shared" si="1"/>
        <v>0</v>
      </c>
      <c r="C124" s="199">
        <f>SUM(C125:C130)</f>
        <v>0</v>
      </c>
      <c r="D124" s="199">
        <f>SUM(D125:D130)</f>
        <v>0</v>
      </c>
    </row>
    <row r="125" spans="1:4" ht="18.75" customHeight="1">
      <c r="A125" s="198" t="s">
        <v>48</v>
      </c>
      <c r="B125" s="199">
        <f t="shared" si="1"/>
        <v>0</v>
      </c>
      <c r="C125" s="199"/>
      <c r="D125" s="199"/>
    </row>
    <row r="126" spans="1:4" ht="18.75" customHeight="1">
      <c r="A126" s="198" t="s">
        <v>49</v>
      </c>
      <c r="B126" s="199">
        <f t="shared" si="1"/>
        <v>0</v>
      </c>
      <c r="C126" s="199"/>
      <c r="D126" s="199"/>
    </row>
    <row r="127" spans="1:4" ht="18.75" customHeight="1">
      <c r="A127" s="198" t="s">
        <v>57</v>
      </c>
      <c r="B127" s="199">
        <f t="shared" si="1"/>
        <v>0</v>
      </c>
      <c r="C127" s="199"/>
      <c r="D127" s="199"/>
    </row>
    <row r="128" spans="1:4" ht="18.75" customHeight="1">
      <c r="A128" s="198" t="s">
        <v>879</v>
      </c>
      <c r="B128" s="199">
        <f t="shared" si="1"/>
        <v>0</v>
      </c>
      <c r="C128" s="199"/>
      <c r="D128" s="199"/>
    </row>
    <row r="129" spans="1:4" ht="18.75" customHeight="1">
      <c r="A129" s="198" t="s">
        <v>880</v>
      </c>
      <c r="B129" s="199">
        <f t="shared" si="1"/>
        <v>0</v>
      </c>
      <c r="C129" s="199"/>
      <c r="D129" s="199"/>
    </row>
    <row r="130" spans="1:4" ht="18.75" customHeight="1">
      <c r="A130" s="198" t="s">
        <v>881</v>
      </c>
      <c r="B130" s="199">
        <f t="shared" si="1"/>
        <v>0</v>
      </c>
      <c r="C130" s="199"/>
      <c r="D130" s="199"/>
    </row>
    <row r="131" spans="1:4" ht="18.75" customHeight="1">
      <c r="A131" s="198" t="s">
        <v>84</v>
      </c>
      <c r="B131" s="199">
        <f t="shared" si="1"/>
        <v>192</v>
      </c>
      <c r="C131" s="199">
        <f>SUM(C132:C135)</f>
        <v>67</v>
      </c>
      <c r="D131" s="199">
        <f>SUM(D132:D135)</f>
        <v>125</v>
      </c>
    </row>
    <row r="132" spans="1:4" ht="18.75" customHeight="1">
      <c r="A132" s="198" t="s">
        <v>48</v>
      </c>
      <c r="B132" s="199">
        <f t="shared" si="1"/>
        <v>108</v>
      </c>
      <c r="C132" s="199">
        <v>67</v>
      </c>
      <c r="D132" s="199">
        <v>41</v>
      </c>
    </row>
    <row r="133" spans="1:4" ht="18.75" customHeight="1">
      <c r="A133" s="198" t="s">
        <v>1036</v>
      </c>
      <c r="B133" s="199">
        <f t="shared" si="1"/>
        <v>10</v>
      </c>
      <c r="C133" s="199"/>
      <c r="D133" s="199">
        <v>10</v>
      </c>
    </row>
    <row r="134" spans="1:4" ht="18.75" customHeight="1">
      <c r="A134" s="198" t="s">
        <v>882</v>
      </c>
      <c r="B134" s="199">
        <f t="shared" si="1"/>
        <v>64</v>
      </c>
      <c r="C134" s="199"/>
      <c r="D134" s="199">
        <v>64</v>
      </c>
    </row>
    <row r="135" spans="1:4" ht="18.75" customHeight="1">
      <c r="A135" s="198" t="s">
        <v>883</v>
      </c>
      <c r="B135" s="199">
        <f t="shared" si="1"/>
        <v>10</v>
      </c>
      <c r="C135" s="199"/>
      <c r="D135" s="199">
        <v>10</v>
      </c>
    </row>
    <row r="136" spans="1:4" ht="18.75" customHeight="1">
      <c r="A136" s="198" t="s">
        <v>85</v>
      </c>
      <c r="B136" s="199">
        <f t="shared" si="1"/>
        <v>0</v>
      </c>
      <c r="C136" s="199"/>
      <c r="D136" s="199"/>
    </row>
    <row r="137" spans="1:4" ht="18.75" customHeight="1">
      <c r="A137" s="198" t="s">
        <v>48</v>
      </c>
      <c r="B137" s="199">
        <f t="shared" si="1"/>
        <v>0</v>
      </c>
      <c r="C137" s="199"/>
      <c r="D137" s="199"/>
    </row>
    <row r="138" spans="1:4" ht="18.75" customHeight="1">
      <c r="A138" s="198" t="s">
        <v>49</v>
      </c>
      <c r="B138" s="199">
        <f t="shared" si="1"/>
        <v>0</v>
      </c>
      <c r="C138" s="199"/>
      <c r="D138" s="199"/>
    </row>
    <row r="139" spans="1:4" ht="18.75" customHeight="1">
      <c r="A139" s="198" t="s">
        <v>57</v>
      </c>
      <c r="B139" s="199">
        <f t="shared" si="1"/>
        <v>0</v>
      </c>
      <c r="C139" s="199"/>
      <c r="D139" s="199"/>
    </row>
    <row r="140" spans="1:4" ht="18.75" customHeight="1">
      <c r="A140" s="198" t="s">
        <v>852</v>
      </c>
      <c r="B140" s="199">
        <f t="shared" si="1"/>
        <v>0</v>
      </c>
      <c r="C140" s="199"/>
      <c r="D140" s="199"/>
    </row>
    <row r="141" spans="1:4" ht="18.75" customHeight="1">
      <c r="A141" s="198" t="s">
        <v>52</v>
      </c>
      <c r="B141" s="199">
        <f t="shared" si="1"/>
        <v>0</v>
      </c>
      <c r="C141" s="199"/>
      <c r="D141" s="199"/>
    </row>
    <row r="142" spans="1:4" ht="18.75" customHeight="1">
      <c r="A142" s="198" t="s">
        <v>884</v>
      </c>
      <c r="B142" s="199">
        <f t="shared" si="1"/>
        <v>0</v>
      </c>
      <c r="C142" s="199"/>
      <c r="D142" s="199"/>
    </row>
    <row r="143" spans="1:4" ht="18.75" customHeight="1">
      <c r="A143" s="198" t="s">
        <v>86</v>
      </c>
      <c r="B143" s="199">
        <f aca="true" t="shared" si="2" ref="B143:B173">C143+D143</f>
        <v>322</v>
      </c>
      <c r="C143" s="199">
        <f>SUM(C144:C149)</f>
        <v>134</v>
      </c>
      <c r="D143" s="199">
        <f>SUM(D144:D149)</f>
        <v>188</v>
      </c>
    </row>
    <row r="144" spans="1:4" ht="18.75" customHeight="1">
      <c r="A144" s="198" t="s">
        <v>48</v>
      </c>
      <c r="B144" s="199">
        <f t="shared" si="2"/>
        <v>184</v>
      </c>
      <c r="C144" s="199">
        <v>134</v>
      </c>
      <c r="D144" s="199">
        <v>50</v>
      </c>
    </row>
    <row r="145" spans="1:4" ht="18.75" customHeight="1">
      <c r="A145" s="198" t="s">
        <v>49</v>
      </c>
      <c r="B145" s="199">
        <f t="shared" si="2"/>
        <v>15</v>
      </c>
      <c r="C145" s="199"/>
      <c r="D145" s="199">
        <v>15</v>
      </c>
    </row>
    <row r="146" spans="1:4" ht="18.75" customHeight="1">
      <c r="A146" s="198" t="s">
        <v>57</v>
      </c>
      <c r="B146" s="199">
        <f t="shared" si="2"/>
        <v>0</v>
      </c>
      <c r="C146" s="199"/>
      <c r="D146" s="199"/>
    </row>
    <row r="147" spans="1:4" ht="18.75" customHeight="1">
      <c r="A147" s="198" t="s">
        <v>1037</v>
      </c>
      <c r="B147" s="199">
        <f t="shared" si="2"/>
        <v>97</v>
      </c>
      <c r="C147" s="199"/>
      <c r="D147" s="199">
        <v>97</v>
      </c>
    </row>
    <row r="148" spans="1:4" ht="18.75" customHeight="1">
      <c r="A148" s="198" t="s">
        <v>52</v>
      </c>
      <c r="B148" s="199">
        <f t="shared" si="2"/>
        <v>0</v>
      </c>
      <c r="C148" s="199"/>
      <c r="D148" s="199"/>
    </row>
    <row r="149" spans="1:4" ht="18.75" customHeight="1">
      <c r="A149" s="198" t="s">
        <v>87</v>
      </c>
      <c r="B149" s="199">
        <f t="shared" si="2"/>
        <v>26</v>
      </c>
      <c r="C149" s="199"/>
      <c r="D149" s="199">
        <v>26</v>
      </c>
    </row>
    <row r="150" spans="1:4" ht="18.75" customHeight="1">
      <c r="A150" s="198" t="s">
        <v>88</v>
      </c>
      <c r="B150" s="199">
        <f t="shared" si="2"/>
        <v>3012</v>
      </c>
      <c r="C150" s="199">
        <f>SUM(C151:C156)</f>
        <v>922</v>
      </c>
      <c r="D150" s="199">
        <f>SUM(D151:D156)</f>
        <v>2090</v>
      </c>
    </row>
    <row r="151" spans="1:4" ht="18.75" customHeight="1">
      <c r="A151" s="198" t="s">
        <v>48</v>
      </c>
      <c r="B151" s="199">
        <f t="shared" si="2"/>
        <v>1775</v>
      </c>
      <c r="C151" s="199">
        <v>879</v>
      </c>
      <c r="D151" s="199">
        <v>896</v>
      </c>
    </row>
    <row r="152" spans="1:4" ht="18.75" customHeight="1">
      <c r="A152" s="198" t="s">
        <v>49</v>
      </c>
      <c r="B152" s="199">
        <f t="shared" si="2"/>
        <v>1129</v>
      </c>
      <c r="C152" s="199">
        <v>43</v>
      </c>
      <c r="D152" s="199">
        <v>1086</v>
      </c>
    </row>
    <row r="153" spans="1:4" ht="18.75" customHeight="1">
      <c r="A153" s="198" t="s">
        <v>57</v>
      </c>
      <c r="B153" s="199">
        <f t="shared" si="2"/>
        <v>0</v>
      </c>
      <c r="C153" s="199"/>
      <c r="D153" s="199"/>
    </row>
    <row r="154" spans="1:4" ht="18.75" customHeight="1">
      <c r="A154" s="198" t="s">
        <v>885</v>
      </c>
      <c r="B154" s="199">
        <f t="shared" si="2"/>
        <v>0</v>
      </c>
      <c r="C154" s="199"/>
      <c r="D154" s="199"/>
    </row>
    <row r="155" spans="1:4" ht="18.75" customHeight="1">
      <c r="A155" s="198" t="s">
        <v>52</v>
      </c>
      <c r="B155" s="199">
        <f t="shared" si="2"/>
        <v>90</v>
      </c>
      <c r="C155" s="199"/>
      <c r="D155" s="199">
        <v>90</v>
      </c>
    </row>
    <row r="156" spans="1:4" ht="18.75" customHeight="1">
      <c r="A156" s="198" t="s">
        <v>886</v>
      </c>
      <c r="B156" s="199">
        <f t="shared" si="2"/>
        <v>18</v>
      </c>
      <c r="C156" s="199"/>
      <c r="D156" s="199">
        <v>18</v>
      </c>
    </row>
    <row r="157" spans="1:4" ht="18.75" customHeight="1">
      <c r="A157" s="198" t="s">
        <v>89</v>
      </c>
      <c r="B157" s="199">
        <f t="shared" si="2"/>
        <v>313</v>
      </c>
      <c r="C157" s="199">
        <f>SUM(C158:C162)</f>
        <v>142</v>
      </c>
      <c r="D157" s="199">
        <f>SUM(D158:D162)</f>
        <v>171</v>
      </c>
    </row>
    <row r="158" spans="1:4" ht="18.75" customHeight="1">
      <c r="A158" s="198" t="s">
        <v>48</v>
      </c>
      <c r="B158" s="199">
        <f t="shared" si="2"/>
        <v>206</v>
      </c>
      <c r="C158" s="199">
        <v>136</v>
      </c>
      <c r="D158" s="199">
        <v>70</v>
      </c>
    </row>
    <row r="159" spans="1:4" ht="18.75" customHeight="1">
      <c r="A159" s="198" t="s">
        <v>49</v>
      </c>
      <c r="B159" s="199">
        <f t="shared" si="2"/>
        <v>33</v>
      </c>
      <c r="C159" s="199">
        <v>6</v>
      </c>
      <c r="D159" s="199">
        <v>27</v>
      </c>
    </row>
    <row r="160" spans="1:4" ht="18.75" customHeight="1">
      <c r="A160" s="198" t="s">
        <v>57</v>
      </c>
      <c r="B160" s="199">
        <f t="shared" si="2"/>
        <v>54</v>
      </c>
      <c r="C160" s="199"/>
      <c r="D160" s="199">
        <v>54</v>
      </c>
    </row>
    <row r="161" spans="1:4" ht="18.75" customHeight="1">
      <c r="A161" s="198" t="s">
        <v>1038</v>
      </c>
      <c r="B161" s="199">
        <f t="shared" si="2"/>
        <v>20</v>
      </c>
      <c r="C161" s="199"/>
      <c r="D161" s="199">
        <v>20</v>
      </c>
    </row>
    <row r="162" spans="1:4" ht="18.75" customHeight="1">
      <c r="A162" s="198" t="s">
        <v>1039</v>
      </c>
      <c r="B162" s="199">
        <f t="shared" si="2"/>
        <v>0</v>
      </c>
      <c r="C162" s="199"/>
      <c r="D162" s="199"/>
    </row>
    <row r="163" spans="1:4" ht="18.75" customHeight="1">
      <c r="A163" s="211" t="s">
        <v>1050</v>
      </c>
      <c r="B163" s="199">
        <f t="shared" si="2"/>
        <v>560</v>
      </c>
      <c r="C163" s="199">
        <f>SUM(C164:C167)</f>
        <v>148</v>
      </c>
      <c r="D163" s="199">
        <f>SUM(D164:D167)</f>
        <v>412</v>
      </c>
    </row>
    <row r="164" spans="1:4" ht="18.75" customHeight="1">
      <c r="A164" s="198" t="s">
        <v>48</v>
      </c>
      <c r="B164" s="199">
        <f t="shared" si="2"/>
        <v>207</v>
      </c>
      <c r="C164" s="199">
        <v>148</v>
      </c>
      <c r="D164" s="199">
        <v>59</v>
      </c>
    </row>
    <row r="165" spans="1:4" ht="18.75" customHeight="1">
      <c r="A165" s="198" t="s">
        <v>49</v>
      </c>
      <c r="B165" s="199">
        <f t="shared" si="2"/>
        <v>29</v>
      </c>
      <c r="C165" s="199"/>
      <c r="D165" s="199">
        <v>29</v>
      </c>
    </row>
    <row r="166" spans="1:4" ht="18.75" customHeight="1">
      <c r="A166" s="198" t="s">
        <v>57</v>
      </c>
      <c r="B166" s="199">
        <f t="shared" si="2"/>
        <v>0</v>
      </c>
      <c r="C166" s="199"/>
      <c r="D166" s="199"/>
    </row>
    <row r="167" spans="1:4" ht="18.75" customHeight="1">
      <c r="A167" s="211" t="s">
        <v>1040</v>
      </c>
      <c r="B167" s="199">
        <f t="shared" si="2"/>
        <v>324</v>
      </c>
      <c r="C167" s="199"/>
      <c r="D167" s="199">
        <v>324</v>
      </c>
    </row>
    <row r="168" spans="1:4" ht="18.75" customHeight="1">
      <c r="A168" s="198" t="s">
        <v>90</v>
      </c>
      <c r="B168" s="199">
        <f t="shared" si="2"/>
        <v>240</v>
      </c>
      <c r="C168" s="199">
        <f>SUM(C169:C173)</f>
        <v>149</v>
      </c>
      <c r="D168" s="199">
        <f>SUM(D169:D173)</f>
        <v>91</v>
      </c>
    </row>
    <row r="169" spans="1:4" ht="18.75" customHeight="1">
      <c r="A169" s="198" t="s">
        <v>48</v>
      </c>
      <c r="B169" s="199">
        <f t="shared" si="2"/>
        <v>226</v>
      </c>
      <c r="C169" s="199">
        <v>149</v>
      </c>
      <c r="D169" s="199">
        <v>77</v>
      </c>
    </row>
    <row r="170" spans="1:4" ht="18.75" customHeight="1">
      <c r="A170" s="198" t="s">
        <v>49</v>
      </c>
      <c r="B170" s="199">
        <f t="shared" si="2"/>
        <v>14</v>
      </c>
      <c r="C170" s="199"/>
      <c r="D170" s="199">
        <v>14</v>
      </c>
    </row>
    <row r="171" spans="1:4" ht="18.75" customHeight="1">
      <c r="A171" s="198" t="s">
        <v>57</v>
      </c>
      <c r="B171" s="199">
        <f t="shared" si="2"/>
        <v>0</v>
      </c>
      <c r="C171" s="199"/>
      <c r="D171" s="199"/>
    </row>
    <row r="172" spans="1:4" ht="18.75" customHeight="1">
      <c r="A172" s="198" t="s">
        <v>52</v>
      </c>
      <c r="B172" s="199">
        <f t="shared" si="2"/>
        <v>0</v>
      </c>
      <c r="C172" s="199"/>
      <c r="D172" s="199"/>
    </row>
    <row r="173" spans="1:4" ht="18.75" customHeight="1">
      <c r="A173" s="198" t="s">
        <v>887</v>
      </c>
      <c r="B173" s="199">
        <f t="shared" si="2"/>
        <v>0</v>
      </c>
      <c r="C173" s="199"/>
      <c r="D173" s="199"/>
    </row>
    <row r="174" spans="1:4" ht="18.75" customHeight="1">
      <c r="A174" s="211" t="s">
        <v>1045</v>
      </c>
      <c r="B174" s="199">
        <f aca="true" t="shared" si="3" ref="B174:B192">SUM(C174:D174)</f>
        <v>0</v>
      </c>
      <c r="C174" s="199">
        <f>SUM(C175:C179)</f>
        <v>0</v>
      </c>
      <c r="D174" s="199">
        <f>SUM(D175:D179)</f>
        <v>0</v>
      </c>
    </row>
    <row r="175" spans="1:4" ht="18.75" customHeight="1">
      <c r="A175" s="211" t="s">
        <v>1046</v>
      </c>
      <c r="B175" s="199">
        <f t="shared" si="3"/>
        <v>0</v>
      </c>
      <c r="C175" s="199"/>
      <c r="D175" s="199"/>
    </row>
    <row r="176" spans="1:4" ht="18.75" customHeight="1">
      <c r="A176" s="211" t="s">
        <v>1035</v>
      </c>
      <c r="B176" s="199">
        <f t="shared" si="3"/>
        <v>0</v>
      </c>
      <c r="C176" s="199"/>
      <c r="D176" s="199"/>
    </row>
    <row r="177" spans="1:4" ht="18.75" customHeight="1">
      <c r="A177" s="211" t="s">
        <v>1047</v>
      </c>
      <c r="B177" s="199">
        <f t="shared" si="3"/>
        <v>0</v>
      </c>
      <c r="C177" s="199"/>
      <c r="D177" s="199"/>
    </row>
    <row r="178" spans="1:4" ht="18.75" customHeight="1">
      <c r="A178" s="211" t="s">
        <v>1048</v>
      </c>
      <c r="B178" s="199">
        <f t="shared" si="3"/>
        <v>0</v>
      </c>
      <c r="C178" s="199"/>
      <c r="D178" s="199"/>
    </row>
    <row r="179" spans="1:4" ht="18.75" customHeight="1">
      <c r="A179" s="211" t="s">
        <v>1049</v>
      </c>
      <c r="B179" s="199">
        <f t="shared" si="3"/>
        <v>0</v>
      </c>
      <c r="C179" s="199"/>
      <c r="D179" s="199"/>
    </row>
    <row r="180" spans="1:4" ht="18.75" customHeight="1">
      <c r="A180" s="211" t="s">
        <v>1051</v>
      </c>
      <c r="B180" s="199">
        <f t="shared" si="3"/>
        <v>22</v>
      </c>
      <c r="C180" s="199">
        <f>SUM(C181:C185)</f>
        <v>0</v>
      </c>
      <c r="D180" s="199">
        <f>SUM(D181:D185)</f>
        <v>22</v>
      </c>
    </row>
    <row r="181" spans="1:4" ht="18.75" customHeight="1">
      <c r="A181" s="211" t="s">
        <v>1052</v>
      </c>
      <c r="B181" s="199">
        <f t="shared" si="3"/>
        <v>20</v>
      </c>
      <c r="C181" s="199"/>
      <c r="D181" s="199">
        <v>20</v>
      </c>
    </row>
    <row r="182" spans="1:4" ht="18.75" customHeight="1">
      <c r="A182" s="211" t="s">
        <v>1035</v>
      </c>
      <c r="B182" s="199">
        <f t="shared" si="3"/>
        <v>0</v>
      </c>
      <c r="C182" s="199"/>
      <c r="D182" s="199"/>
    </row>
    <row r="183" spans="1:4" ht="18.75" customHeight="1">
      <c r="A183" s="211" t="s">
        <v>1047</v>
      </c>
      <c r="B183" s="199">
        <f t="shared" si="3"/>
        <v>0</v>
      </c>
      <c r="C183" s="199"/>
      <c r="D183" s="199"/>
    </row>
    <row r="184" spans="1:4" ht="18.75" customHeight="1">
      <c r="A184" s="211" t="s">
        <v>1048</v>
      </c>
      <c r="B184" s="199">
        <f t="shared" si="3"/>
        <v>0</v>
      </c>
      <c r="C184" s="199"/>
      <c r="D184" s="199"/>
    </row>
    <row r="185" spans="1:4" ht="18.75" customHeight="1">
      <c r="A185" s="211" t="s">
        <v>1053</v>
      </c>
      <c r="B185" s="199">
        <f t="shared" si="3"/>
        <v>2</v>
      </c>
      <c r="C185" s="199"/>
      <c r="D185" s="199">
        <v>2</v>
      </c>
    </row>
    <row r="186" spans="1:4" ht="18.75" customHeight="1">
      <c r="A186" s="211" t="s">
        <v>1054</v>
      </c>
      <c r="B186" s="199">
        <f t="shared" si="3"/>
        <v>0</v>
      </c>
      <c r="C186" s="199">
        <f>SUM(C187:C191)</f>
        <v>0</v>
      </c>
      <c r="D186" s="199">
        <f>SUM(D187:D191)</f>
        <v>0</v>
      </c>
    </row>
    <row r="187" spans="1:4" ht="18.75" customHeight="1">
      <c r="A187" s="211" t="s">
        <v>1052</v>
      </c>
      <c r="B187" s="199">
        <f t="shared" si="3"/>
        <v>0</v>
      </c>
      <c r="C187" s="199"/>
      <c r="D187" s="199"/>
    </row>
    <row r="188" spans="1:4" ht="18.75" customHeight="1">
      <c r="A188" s="211" t="s">
        <v>1035</v>
      </c>
      <c r="B188" s="199">
        <f t="shared" si="3"/>
        <v>0</v>
      </c>
      <c r="C188" s="199"/>
      <c r="D188" s="199"/>
    </row>
    <row r="189" spans="1:4" ht="18.75" customHeight="1">
      <c r="A189" s="211" t="s">
        <v>1047</v>
      </c>
      <c r="B189" s="199">
        <f t="shared" si="3"/>
        <v>0</v>
      </c>
      <c r="C189" s="199"/>
      <c r="D189" s="199"/>
    </row>
    <row r="190" spans="1:4" ht="18.75" customHeight="1">
      <c r="A190" s="211" t="s">
        <v>1048</v>
      </c>
      <c r="B190" s="199">
        <f t="shared" si="3"/>
        <v>0</v>
      </c>
      <c r="C190" s="199"/>
      <c r="D190" s="199"/>
    </row>
    <row r="191" spans="1:4" ht="18.75" customHeight="1">
      <c r="A191" s="211" t="s">
        <v>1057</v>
      </c>
      <c r="B191" s="199">
        <f t="shared" si="3"/>
        <v>0</v>
      </c>
      <c r="C191" s="199"/>
      <c r="D191" s="199"/>
    </row>
    <row r="192" spans="1:4" ht="18.75" customHeight="1">
      <c r="A192" s="211" t="s">
        <v>1055</v>
      </c>
      <c r="B192" s="199">
        <f t="shared" si="3"/>
        <v>3600</v>
      </c>
      <c r="C192" s="199">
        <f>SUM(C193:C208)</f>
        <v>2009</v>
      </c>
      <c r="D192" s="199">
        <f>SUM(D193:D208)</f>
        <v>1591</v>
      </c>
    </row>
    <row r="193" spans="1:4" ht="18.75" customHeight="1">
      <c r="A193" s="211" t="s">
        <v>1052</v>
      </c>
      <c r="B193" s="199">
        <f aca="true" t="shared" si="4" ref="B193:B208">SUM(C193:D193)</f>
        <v>1716</v>
      </c>
      <c r="C193" s="199">
        <v>1123</v>
      </c>
      <c r="D193" s="199">
        <v>593</v>
      </c>
    </row>
    <row r="194" spans="1:4" ht="18.75" customHeight="1">
      <c r="A194" s="211" t="s">
        <v>1035</v>
      </c>
      <c r="B194" s="199">
        <f t="shared" si="4"/>
        <v>867</v>
      </c>
      <c r="C194" s="199">
        <v>829</v>
      </c>
      <c r="D194" s="199">
        <v>38</v>
      </c>
    </row>
    <row r="195" spans="1:4" ht="18.75" customHeight="1">
      <c r="A195" s="211" t="s">
        <v>1047</v>
      </c>
      <c r="B195" s="199">
        <f t="shared" si="4"/>
        <v>0</v>
      </c>
      <c r="C195" s="199"/>
      <c r="D195" s="199"/>
    </row>
    <row r="196" spans="1:4" ht="18.75" customHeight="1">
      <c r="A196" s="211" t="s">
        <v>1058</v>
      </c>
      <c r="B196" s="199">
        <f t="shared" si="4"/>
        <v>256</v>
      </c>
      <c r="C196" s="199"/>
      <c r="D196" s="199">
        <v>256</v>
      </c>
    </row>
    <row r="197" spans="1:4" ht="18.75" customHeight="1">
      <c r="A197" s="211" t="s">
        <v>1059</v>
      </c>
      <c r="B197" s="199">
        <f t="shared" si="4"/>
        <v>340</v>
      </c>
      <c r="C197" s="199"/>
      <c r="D197" s="199">
        <v>340</v>
      </c>
    </row>
    <row r="198" spans="1:4" ht="18.75" customHeight="1">
      <c r="A198" s="211" t="s">
        <v>1060</v>
      </c>
      <c r="B198" s="199">
        <f t="shared" si="4"/>
        <v>0</v>
      </c>
      <c r="C198" s="199"/>
      <c r="D198" s="199"/>
    </row>
    <row r="199" spans="1:4" ht="18.75" customHeight="1">
      <c r="A199" s="211" t="s">
        <v>1061</v>
      </c>
      <c r="B199" s="199">
        <f t="shared" si="4"/>
        <v>0</v>
      </c>
      <c r="C199" s="199"/>
      <c r="D199" s="199"/>
    </row>
    <row r="200" spans="1:4" ht="18.75" customHeight="1">
      <c r="A200" s="211" t="s">
        <v>1062</v>
      </c>
      <c r="B200" s="199">
        <f t="shared" si="4"/>
        <v>0</v>
      </c>
      <c r="C200" s="199"/>
      <c r="D200" s="199"/>
    </row>
    <row r="201" spans="1:4" ht="18.75" customHeight="1">
      <c r="A201" s="211" t="s">
        <v>1063</v>
      </c>
      <c r="B201" s="199">
        <f t="shared" si="4"/>
        <v>0</v>
      </c>
      <c r="C201" s="199"/>
      <c r="D201" s="199"/>
    </row>
    <row r="202" spans="1:4" ht="18.75" customHeight="1">
      <c r="A202" s="211" t="s">
        <v>1064</v>
      </c>
      <c r="B202" s="199">
        <f t="shared" si="4"/>
        <v>0</v>
      </c>
      <c r="C202" s="199"/>
      <c r="D202" s="199"/>
    </row>
    <row r="203" spans="1:4" ht="18.75" customHeight="1">
      <c r="A203" s="211" t="s">
        <v>1065</v>
      </c>
      <c r="B203" s="199">
        <f t="shared" si="4"/>
        <v>0</v>
      </c>
      <c r="C203" s="199"/>
      <c r="D203" s="199"/>
    </row>
    <row r="204" spans="1:4" ht="18.75" customHeight="1">
      <c r="A204" s="211" t="s">
        <v>1066</v>
      </c>
      <c r="B204" s="199">
        <f t="shared" si="4"/>
        <v>0</v>
      </c>
      <c r="C204" s="199"/>
      <c r="D204" s="199"/>
    </row>
    <row r="205" spans="1:4" ht="18.75" customHeight="1">
      <c r="A205" s="211" t="s">
        <v>1067</v>
      </c>
      <c r="B205" s="199">
        <f t="shared" si="4"/>
        <v>0</v>
      </c>
      <c r="C205" s="199"/>
      <c r="D205" s="199"/>
    </row>
    <row r="206" spans="1:4" ht="18.75" customHeight="1">
      <c r="A206" s="211" t="s">
        <v>1068</v>
      </c>
      <c r="B206" s="199">
        <f t="shared" si="4"/>
        <v>0</v>
      </c>
      <c r="C206" s="199"/>
      <c r="D206" s="199"/>
    </row>
    <row r="207" spans="1:4" ht="18.75" customHeight="1">
      <c r="A207" s="211" t="s">
        <v>1048</v>
      </c>
      <c r="B207" s="199">
        <f t="shared" si="4"/>
        <v>19</v>
      </c>
      <c r="C207" s="199">
        <v>19</v>
      </c>
      <c r="D207" s="199"/>
    </row>
    <row r="208" spans="1:4" ht="18.75" customHeight="1">
      <c r="A208" s="211" t="s">
        <v>1069</v>
      </c>
      <c r="B208" s="199">
        <f t="shared" si="4"/>
        <v>402</v>
      </c>
      <c r="C208" s="199">
        <v>38</v>
      </c>
      <c r="D208" s="199">
        <v>364</v>
      </c>
    </row>
    <row r="209" spans="1:4" ht="18.75" customHeight="1">
      <c r="A209" s="211" t="s">
        <v>1056</v>
      </c>
      <c r="B209" s="199">
        <f>SUM(C209:D209)</f>
        <v>38343</v>
      </c>
      <c r="C209" s="199">
        <f>SUM(C210:C211)</f>
        <v>0</v>
      </c>
      <c r="D209" s="199">
        <f>SUM(D210:D211)</f>
        <v>38343</v>
      </c>
    </row>
    <row r="210" spans="1:4" ht="18.75" customHeight="1">
      <c r="A210" s="211" t="s">
        <v>1070</v>
      </c>
      <c r="B210" s="199">
        <f>SUM(C210:D210)</f>
        <v>0</v>
      </c>
      <c r="C210" s="199"/>
      <c r="D210" s="199"/>
    </row>
    <row r="211" spans="1:4" ht="18.75" customHeight="1">
      <c r="A211" s="211" t="s">
        <v>1071</v>
      </c>
      <c r="B211" s="199">
        <f>SUM(C211:D211)</f>
        <v>38343</v>
      </c>
      <c r="C211" s="199"/>
      <c r="D211" s="199">
        <v>38343</v>
      </c>
    </row>
    <row r="212" spans="1:4" s="197" customFormat="1" ht="18.75" customHeight="1">
      <c r="A212" s="213" t="s">
        <v>91</v>
      </c>
      <c r="B212" s="214">
        <f>C212+D212</f>
        <v>14</v>
      </c>
      <c r="C212" s="214">
        <f>SUM(C213)</f>
        <v>0</v>
      </c>
      <c r="D212" s="214">
        <f>SUM(D213)</f>
        <v>14</v>
      </c>
    </row>
    <row r="213" spans="1:4" s="197" customFormat="1" ht="18.75" customHeight="1">
      <c r="A213" s="211" t="s">
        <v>1072</v>
      </c>
      <c r="B213" s="199">
        <f>C213+D213</f>
        <v>14</v>
      </c>
      <c r="C213" s="199">
        <f>SUM(C214:C218)</f>
        <v>0</v>
      </c>
      <c r="D213" s="199">
        <f>SUM(D214:D218)</f>
        <v>14</v>
      </c>
    </row>
    <row r="214" spans="1:4" s="197" customFormat="1" ht="18.75" customHeight="1">
      <c r="A214" s="211" t="s">
        <v>1073</v>
      </c>
      <c r="B214" s="199">
        <f>C214+D214</f>
        <v>14</v>
      </c>
      <c r="C214" s="195"/>
      <c r="D214" s="199">
        <v>14</v>
      </c>
    </row>
    <row r="215" spans="1:4" s="197" customFormat="1" ht="18.75" customHeight="1">
      <c r="A215" s="211" t="s">
        <v>1074</v>
      </c>
      <c r="B215" s="199"/>
      <c r="C215" s="195"/>
      <c r="D215" s="195"/>
    </row>
    <row r="216" spans="1:4" s="197" customFormat="1" ht="18.75" customHeight="1">
      <c r="A216" s="211" t="s">
        <v>1075</v>
      </c>
      <c r="B216" s="199"/>
      <c r="C216" s="195"/>
      <c r="D216" s="195"/>
    </row>
    <row r="217" spans="1:4" s="197" customFormat="1" ht="18.75" customHeight="1">
      <c r="A217" s="211" t="s">
        <v>1076</v>
      </c>
      <c r="B217" s="199"/>
      <c r="C217" s="195"/>
      <c r="D217" s="195"/>
    </row>
    <row r="218" spans="1:4" s="197" customFormat="1" ht="18.75" customHeight="1">
      <c r="A218" s="211" t="s">
        <v>1077</v>
      </c>
      <c r="B218" s="199"/>
      <c r="C218" s="195"/>
      <c r="D218" s="195"/>
    </row>
    <row r="219" spans="1:4" s="197" customFormat="1" ht="18.75" customHeight="1">
      <c r="A219" s="213" t="s">
        <v>92</v>
      </c>
      <c r="B219" s="214">
        <f>C219+D219</f>
        <v>22447</v>
      </c>
      <c r="C219" s="214">
        <f>C220+C223+C232+C239+C247+C256+C272+C281+C291+C299+C305</f>
        <v>7318</v>
      </c>
      <c r="D219" s="214">
        <f>D220+D223+D232+D239+D247+D256+D272+D281+D291+D299+D305</f>
        <v>15129</v>
      </c>
    </row>
    <row r="220" spans="1:4" s="197" customFormat="1" ht="18.75" customHeight="1">
      <c r="A220" s="211" t="s">
        <v>1079</v>
      </c>
      <c r="B220" s="199">
        <f>SUM(C220:D220)</f>
        <v>0</v>
      </c>
      <c r="C220" s="199">
        <f>SUM(C221:C222)</f>
        <v>0</v>
      </c>
      <c r="D220" s="199">
        <f>SUM(D221:D222)</f>
        <v>0</v>
      </c>
    </row>
    <row r="221" spans="1:4" s="197" customFormat="1" ht="18.75" customHeight="1">
      <c r="A221" s="211" t="s">
        <v>1080</v>
      </c>
      <c r="B221" s="199">
        <f aca="true" t="shared" si="5" ref="B221:B284">SUM(C221:D221)</f>
        <v>0</v>
      </c>
      <c r="C221" s="199"/>
      <c r="D221" s="199"/>
    </row>
    <row r="222" spans="1:4" s="197" customFormat="1" ht="18.75" customHeight="1">
      <c r="A222" s="211" t="s">
        <v>1081</v>
      </c>
      <c r="B222" s="199">
        <f t="shared" si="5"/>
        <v>0</v>
      </c>
      <c r="C222" s="199"/>
      <c r="D222" s="199"/>
    </row>
    <row r="223" spans="1:4" s="197" customFormat="1" ht="18.75" customHeight="1">
      <c r="A223" s="211" t="s">
        <v>1082</v>
      </c>
      <c r="B223" s="199">
        <f t="shared" si="5"/>
        <v>16528</v>
      </c>
      <c r="C223" s="199">
        <f>SUM(C224:C231)</f>
        <v>4126</v>
      </c>
      <c r="D223" s="199">
        <f>SUM(D224:D231)</f>
        <v>12402</v>
      </c>
    </row>
    <row r="224" spans="1:4" s="197" customFormat="1" ht="18.75" customHeight="1">
      <c r="A224" s="211" t="s">
        <v>1052</v>
      </c>
      <c r="B224" s="199">
        <f t="shared" si="5"/>
        <v>3626</v>
      </c>
      <c r="C224" s="199">
        <v>2900</v>
      </c>
      <c r="D224" s="199">
        <v>726</v>
      </c>
    </row>
    <row r="225" spans="1:4" s="197" customFormat="1" ht="18.75" customHeight="1">
      <c r="A225" s="211" t="s">
        <v>1035</v>
      </c>
      <c r="B225" s="199">
        <f t="shared" si="5"/>
        <v>8622</v>
      </c>
      <c r="C225" s="199">
        <v>1226</v>
      </c>
      <c r="D225" s="199">
        <v>7396</v>
      </c>
    </row>
    <row r="226" spans="1:4" s="197" customFormat="1" ht="18.75" customHeight="1">
      <c r="A226" s="211" t="s">
        <v>1047</v>
      </c>
      <c r="B226" s="199">
        <f t="shared" si="5"/>
        <v>0</v>
      </c>
      <c r="C226" s="199"/>
      <c r="D226" s="199"/>
    </row>
    <row r="227" spans="1:4" s="197" customFormat="1" ht="18.75" customHeight="1">
      <c r="A227" s="211" t="s">
        <v>1062</v>
      </c>
      <c r="B227" s="199">
        <f t="shared" si="5"/>
        <v>2846</v>
      </c>
      <c r="C227" s="199"/>
      <c r="D227" s="199">
        <v>2846</v>
      </c>
    </row>
    <row r="228" spans="1:4" s="197" customFormat="1" ht="18.75" customHeight="1">
      <c r="A228" s="211" t="s">
        <v>1083</v>
      </c>
      <c r="B228" s="199">
        <f t="shared" si="5"/>
        <v>1422</v>
      </c>
      <c r="C228" s="199"/>
      <c r="D228" s="199">
        <v>1422</v>
      </c>
    </row>
    <row r="229" spans="1:4" s="197" customFormat="1" ht="18.75" customHeight="1">
      <c r="A229" s="211" t="s">
        <v>1084</v>
      </c>
      <c r="B229" s="199">
        <f t="shared" si="5"/>
        <v>12</v>
      </c>
      <c r="C229" s="199"/>
      <c r="D229" s="199">
        <v>12</v>
      </c>
    </row>
    <row r="230" spans="1:4" s="197" customFormat="1" ht="18.75" customHeight="1">
      <c r="A230" s="211" t="s">
        <v>1048</v>
      </c>
      <c r="B230" s="199">
        <f t="shared" si="5"/>
        <v>0</v>
      </c>
      <c r="C230" s="199"/>
      <c r="D230" s="199"/>
    </row>
    <row r="231" spans="1:4" s="197" customFormat="1" ht="18.75" customHeight="1">
      <c r="A231" s="211" t="s">
        <v>1085</v>
      </c>
      <c r="B231" s="199">
        <f t="shared" si="5"/>
        <v>0</v>
      </c>
      <c r="C231" s="199"/>
      <c r="D231" s="199"/>
    </row>
    <row r="232" spans="1:4" s="197" customFormat="1" ht="18.75" customHeight="1">
      <c r="A232" s="211" t="s">
        <v>1086</v>
      </c>
      <c r="B232" s="199">
        <f t="shared" si="5"/>
        <v>0</v>
      </c>
      <c r="C232" s="199">
        <f>SUM(C233:C238)</f>
        <v>0</v>
      </c>
      <c r="D232" s="199">
        <f>SUM(D233:D238)</f>
        <v>0</v>
      </c>
    </row>
    <row r="233" spans="1:4" s="197" customFormat="1" ht="18.75" customHeight="1">
      <c r="A233" s="211" t="s">
        <v>1052</v>
      </c>
      <c r="B233" s="199">
        <f t="shared" si="5"/>
        <v>0</v>
      </c>
      <c r="C233" s="199"/>
      <c r="D233" s="199"/>
    </row>
    <row r="234" spans="1:4" s="197" customFormat="1" ht="18.75" customHeight="1">
      <c r="A234" s="211" t="s">
        <v>1035</v>
      </c>
      <c r="B234" s="199">
        <f t="shared" si="5"/>
        <v>0</v>
      </c>
      <c r="C234" s="199"/>
      <c r="D234" s="199"/>
    </row>
    <row r="235" spans="1:4" s="197" customFormat="1" ht="18.75" customHeight="1">
      <c r="A235" s="211" t="s">
        <v>1047</v>
      </c>
      <c r="B235" s="199">
        <f t="shared" si="5"/>
        <v>0</v>
      </c>
      <c r="C235" s="199"/>
      <c r="D235" s="199"/>
    </row>
    <row r="236" spans="1:4" s="197" customFormat="1" ht="18.75" customHeight="1">
      <c r="A236" s="211" t="s">
        <v>1087</v>
      </c>
      <c r="B236" s="199">
        <f t="shared" si="5"/>
        <v>0</v>
      </c>
      <c r="C236" s="199"/>
      <c r="D236" s="199"/>
    </row>
    <row r="237" spans="1:4" s="197" customFormat="1" ht="18.75" customHeight="1">
      <c r="A237" s="211" t="s">
        <v>1048</v>
      </c>
      <c r="B237" s="199">
        <f t="shared" si="5"/>
        <v>0</v>
      </c>
      <c r="C237" s="199"/>
      <c r="D237" s="199"/>
    </row>
    <row r="238" spans="1:4" s="197" customFormat="1" ht="18.75" customHeight="1">
      <c r="A238" s="211" t="s">
        <v>1088</v>
      </c>
      <c r="B238" s="199">
        <f t="shared" si="5"/>
        <v>0</v>
      </c>
      <c r="C238" s="199"/>
      <c r="D238" s="199"/>
    </row>
    <row r="239" spans="1:4" s="197" customFormat="1" ht="18.75" customHeight="1">
      <c r="A239" s="211" t="s">
        <v>1089</v>
      </c>
      <c r="B239" s="199">
        <f t="shared" si="5"/>
        <v>2421</v>
      </c>
      <c r="C239" s="199">
        <f>SUM(C240:C246)</f>
        <v>1472</v>
      </c>
      <c r="D239" s="199">
        <f>SUM(D240:D246)</f>
        <v>949</v>
      </c>
    </row>
    <row r="240" spans="1:4" s="197" customFormat="1" ht="18.75" customHeight="1">
      <c r="A240" s="211" t="s">
        <v>1052</v>
      </c>
      <c r="B240" s="199">
        <f t="shared" si="5"/>
        <v>1736</v>
      </c>
      <c r="C240" s="199">
        <v>1472</v>
      </c>
      <c r="D240" s="199">
        <v>264</v>
      </c>
    </row>
    <row r="241" spans="1:4" s="197" customFormat="1" ht="18.75" customHeight="1">
      <c r="A241" s="211" t="s">
        <v>1035</v>
      </c>
      <c r="B241" s="199">
        <f t="shared" si="5"/>
        <v>550</v>
      </c>
      <c r="C241" s="199"/>
      <c r="D241" s="199">
        <v>550</v>
      </c>
    </row>
    <row r="242" spans="1:4" s="197" customFormat="1" ht="18.75" customHeight="1">
      <c r="A242" s="211" t="s">
        <v>1047</v>
      </c>
      <c r="B242" s="199">
        <f t="shared" si="5"/>
        <v>110</v>
      </c>
      <c r="C242" s="199"/>
      <c r="D242" s="199">
        <v>110</v>
      </c>
    </row>
    <row r="243" spans="1:4" s="197" customFormat="1" ht="18.75" customHeight="1">
      <c r="A243" s="211" t="s">
        <v>1090</v>
      </c>
      <c r="B243" s="199">
        <f t="shared" si="5"/>
        <v>0</v>
      </c>
      <c r="C243" s="199"/>
      <c r="D243" s="199"/>
    </row>
    <row r="244" spans="1:4" s="197" customFormat="1" ht="18.75" customHeight="1">
      <c r="A244" s="211" t="s">
        <v>1091</v>
      </c>
      <c r="B244" s="199">
        <f t="shared" si="5"/>
        <v>0</v>
      </c>
      <c r="C244" s="199"/>
      <c r="D244" s="199"/>
    </row>
    <row r="245" spans="1:4" s="197" customFormat="1" ht="18.75" customHeight="1">
      <c r="A245" s="211" t="s">
        <v>1048</v>
      </c>
      <c r="B245" s="199">
        <f t="shared" si="5"/>
        <v>0</v>
      </c>
      <c r="C245" s="199"/>
      <c r="D245" s="199"/>
    </row>
    <row r="246" spans="1:4" s="197" customFormat="1" ht="18.75" customHeight="1">
      <c r="A246" s="211" t="s">
        <v>1092</v>
      </c>
      <c r="B246" s="199">
        <f t="shared" si="5"/>
        <v>25</v>
      </c>
      <c r="C246" s="199"/>
      <c r="D246" s="199">
        <v>25</v>
      </c>
    </row>
    <row r="247" spans="1:4" s="197" customFormat="1" ht="18.75" customHeight="1">
      <c r="A247" s="211" t="s">
        <v>1093</v>
      </c>
      <c r="B247" s="199">
        <f t="shared" si="5"/>
        <v>2441</v>
      </c>
      <c r="C247" s="199">
        <f>SUM(C248:C255)</f>
        <v>1110</v>
      </c>
      <c r="D247" s="199">
        <f>SUM(D248:D255)</f>
        <v>1331</v>
      </c>
    </row>
    <row r="248" spans="1:4" s="197" customFormat="1" ht="18.75" customHeight="1">
      <c r="A248" s="211" t="s">
        <v>1052</v>
      </c>
      <c r="B248" s="199">
        <f t="shared" si="5"/>
        <v>1586</v>
      </c>
      <c r="C248" s="199">
        <v>1110</v>
      </c>
      <c r="D248" s="199">
        <v>476</v>
      </c>
    </row>
    <row r="249" spans="1:4" s="197" customFormat="1" ht="18.75" customHeight="1">
      <c r="A249" s="211" t="s">
        <v>1094</v>
      </c>
      <c r="B249" s="199">
        <f t="shared" si="5"/>
        <v>505</v>
      </c>
      <c r="C249" s="199"/>
      <c r="D249" s="199">
        <v>505</v>
      </c>
    </row>
    <row r="250" spans="1:4" s="197" customFormat="1" ht="18.75" customHeight="1">
      <c r="A250" s="211" t="s">
        <v>1047</v>
      </c>
      <c r="B250" s="199">
        <f t="shared" si="5"/>
        <v>0</v>
      </c>
      <c r="C250" s="199"/>
      <c r="D250" s="199"/>
    </row>
    <row r="251" spans="1:4" s="197" customFormat="1" ht="18.75" customHeight="1">
      <c r="A251" s="211" t="s">
        <v>1095</v>
      </c>
      <c r="B251" s="199">
        <f t="shared" si="5"/>
        <v>0</v>
      </c>
      <c r="C251" s="199"/>
      <c r="D251" s="199"/>
    </row>
    <row r="252" spans="1:4" s="197" customFormat="1" ht="18.75" customHeight="1">
      <c r="A252" s="211" t="s">
        <v>1096</v>
      </c>
      <c r="B252" s="199">
        <f t="shared" si="5"/>
        <v>0</v>
      </c>
      <c r="C252" s="199"/>
      <c r="D252" s="199"/>
    </row>
    <row r="253" spans="1:4" s="197" customFormat="1" ht="18.75" customHeight="1">
      <c r="A253" s="211" t="s">
        <v>1097</v>
      </c>
      <c r="B253" s="199">
        <f t="shared" si="5"/>
        <v>350</v>
      </c>
      <c r="C253" s="199"/>
      <c r="D253" s="199">
        <v>350</v>
      </c>
    </row>
    <row r="254" spans="1:4" s="197" customFormat="1" ht="18.75" customHeight="1">
      <c r="A254" s="211" t="s">
        <v>1048</v>
      </c>
      <c r="B254" s="199">
        <f t="shared" si="5"/>
        <v>0</v>
      </c>
      <c r="C254" s="199"/>
      <c r="D254" s="199"/>
    </row>
    <row r="255" spans="1:4" s="197" customFormat="1" ht="18.75" customHeight="1">
      <c r="A255" s="211" t="s">
        <v>1098</v>
      </c>
      <c r="B255" s="199">
        <f t="shared" si="5"/>
        <v>0</v>
      </c>
      <c r="C255" s="199"/>
      <c r="D255" s="199"/>
    </row>
    <row r="256" spans="1:4" s="197" customFormat="1" ht="18.75" customHeight="1">
      <c r="A256" s="211" t="s">
        <v>1099</v>
      </c>
      <c r="B256" s="199">
        <f t="shared" si="5"/>
        <v>1057</v>
      </c>
      <c r="C256" s="199">
        <f>SUM(C257:C271)</f>
        <v>610</v>
      </c>
      <c r="D256" s="199">
        <f>SUM(D257:D271)</f>
        <v>447</v>
      </c>
    </row>
    <row r="257" spans="1:4" s="197" customFormat="1" ht="18.75" customHeight="1">
      <c r="A257" s="211" t="s">
        <v>1052</v>
      </c>
      <c r="B257" s="199">
        <f t="shared" si="5"/>
        <v>599</v>
      </c>
      <c r="C257" s="199">
        <v>574</v>
      </c>
      <c r="D257" s="199">
        <v>25</v>
      </c>
    </row>
    <row r="258" spans="1:4" s="197" customFormat="1" ht="18.75" customHeight="1">
      <c r="A258" s="211" t="s">
        <v>1035</v>
      </c>
      <c r="B258" s="199">
        <f t="shared" si="5"/>
        <v>206</v>
      </c>
      <c r="C258" s="199">
        <v>36</v>
      </c>
      <c r="D258" s="199">
        <v>170</v>
      </c>
    </row>
    <row r="259" spans="1:4" s="197" customFormat="1" ht="18.75" customHeight="1">
      <c r="A259" s="211" t="s">
        <v>1047</v>
      </c>
      <c r="B259" s="199">
        <f t="shared" si="5"/>
        <v>0</v>
      </c>
      <c r="C259" s="199"/>
      <c r="D259" s="199"/>
    </row>
    <row r="260" spans="1:4" s="197" customFormat="1" ht="18.75" customHeight="1">
      <c r="A260" s="211" t="s">
        <v>1100</v>
      </c>
      <c r="B260" s="199">
        <f t="shared" si="5"/>
        <v>53</v>
      </c>
      <c r="C260" s="199"/>
      <c r="D260" s="199">
        <v>53</v>
      </c>
    </row>
    <row r="261" spans="1:4" s="197" customFormat="1" ht="18.75" customHeight="1">
      <c r="A261" s="211" t="s">
        <v>1101</v>
      </c>
      <c r="B261" s="199">
        <f t="shared" si="5"/>
        <v>7</v>
      </c>
      <c r="C261" s="199"/>
      <c r="D261" s="199">
        <v>7</v>
      </c>
    </row>
    <row r="262" spans="1:4" s="197" customFormat="1" ht="18.75" customHeight="1">
      <c r="A262" s="211" t="s">
        <v>1102</v>
      </c>
      <c r="B262" s="199">
        <f t="shared" si="5"/>
        <v>5</v>
      </c>
      <c r="C262" s="199"/>
      <c r="D262" s="199">
        <v>5</v>
      </c>
    </row>
    <row r="263" spans="1:4" s="197" customFormat="1" ht="18.75" customHeight="1">
      <c r="A263" s="211" t="s">
        <v>1103</v>
      </c>
      <c r="B263" s="199">
        <f t="shared" si="5"/>
        <v>53</v>
      </c>
      <c r="C263" s="199"/>
      <c r="D263" s="199">
        <v>53</v>
      </c>
    </row>
    <row r="264" spans="1:4" s="197" customFormat="1" ht="18.75" customHeight="1">
      <c r="A264" s="211" t="s">
        <v>1104</v>
      </c>
      <c r="B264" s="199">
        <f t="shared" si="5"/>
        <v>0</v>
      </c>
      <c r="C264" s="199"/>
      <c r="D264" s="199"/>
    </row>
    <row r="265" spans="1:4" s="197" customFormat="1" ht="18.75" customHeight="1">
      <c r="A265" s="211" t="s">
        <v>1105</v>
      </c>
      <c r="B265" s="199">
        <f t="shared" si="5"/>
        <v>0</v>
      </c>
      <c r="C265" s="199"/>
      <c r="D265" s="199"/>
    </row>
    <row r="266" spans="1:4" s="197" customFormat="1" ht="18.75" customHeight="1">
      <c r="A266" s="211" t="s">
        <v>1106</v>
      </c>
      <c r="B266" s="199">
        <f t="shared" si="5"/>
        <v>131</v>
      </c>
      <c r="C266" s="199"/>
      <c r="D266" s="199">
        <v>131</v>
      </c>
    </row>
    <row r="267" spans="1:4" s="197" customFormat="1" ht="18.75" customHeight="1">
      <c r="A267" s="211" t="s">
        <v>1107</v>
      </c>
      <c r="B267" s="199">
        <f t="shared" si="5"/>
        <v>0</v>
      </c>
      <c r="C267" s="199"/>
      <c r="D267" s="199"/>
    </row>
    <row r="268" spans="1:4" s="197" customFormat="1" ht="18.75" customHeight="1">
      <c r="A268" s="211" t="s">
        <v>1108</v>
      </c>
      <c r="B268" s="199">
        <f t="shared" si="5"/>
        <v>0</v>
      </c>
      <c r="C268" s="199"/>
      <c r="D268" s="199"/>
    </row>
    <row r="269" spans="1:4" s="197" customFormat="1" ht="18.75" customHeight="1">
      <c r="A269" s="211" t="s">
        <v>1062</v>
      </c>
      <c r="B269" s="199">
        <f t="shared" si="5"/>
        <v>0</v>
      </c>
      <c r="C269" s="199"/>
      <c r="D269" s="199"/>
    </row>
    <row r="270" spans="1:4" s="197" customFormat="1" ht="18.75" customHeight="1">
      <c r="A270" s="211" t="s">
        <v>1048</v>
      </c>
      <c r="B270" s="199">
        <f t="shared" si="5"/>
        <v>0</v>
      </c>
      <c r="C270" s="199"/>
      <c r="D270" s="199"/>
    </row>
    <row r="271" spans="1:4" s="197" customFormat="1" ht="18.75" customHeight="1">
      <c r="A271" s="211" t="s">
        <v>1109</v>
      </c>
      <c r="B271" s="199">
        <f t="shared" si="5"/>
        <v>3</v>
      </c>
      <c r="C271" s="199"/>
      <c r="D271" s="199">
        <v>3</v>
      </c>
    </row>
    <row r="272" spans="1:4" s="197" customFormat="1" ht="18.75" customHeight="1">
      <c r="A272" s="211" t="s">
        <v>1110</v>
      </c>
      <c r="B272" s="199">
        <f t="shared" si="5"/>
        <v>0</v>
      </c>
      <c r="C272" s="199">
        <f>SUM(C273:C280)</f>
        <v>0</v>
      </c>
      <c r="D272" s="199">
        <f>SUM(D273:D280)</f>
        <v>0</v>
      </c>
    </row>
    <row r="273" spans="1:4" s="197" customFormat="1" ht="18.75" customHeight="1">
      <c r="A273" s="211" t="s">
        <v>1052</v>
      </c>
      <c r="B273" s="199">
        <f t="shared" si="5"/>
        <v>0</v>
      </c>
      <c r="C273" s="199"/>
      <c r="D273" s="199"/>
    </row>
    <row r="274" spans="1:4" s="197" customFormat="1" ht="18.75" customHeight="1">
      <c r="A274" s="211" t="s">
        <v>1035</v>
      </c>
      <c r="B274" s="199">
        <f t="shared" si="5"/>
        <v>0</v>
      </c>
      <c r="C274" s="199"/>
      <c r="D274" s="199"/>
    </row>
    <row r="275" spans="1:4" s="197" customFormat="1" ht="18.75" customHeight="1">
      <c r="A275" s="211" t="s">
        <v>1047</v>
      </c>
      <c r="B275" s="199">
        <f t="shared" si="5"/>
        <v>0</v>
      </c>
      <c r="C275" s="199"/>
      <c r="D275" s="199"/>
    </row>
    <row r="276" spans="1:4" s="197" customFormat="1" ht="18.75" customHeight="1">
      <c r="A276" s="211" t="s">
        <v>1111</v>
      </c>
      <c r="B276" s="199">
        <f t="shared" si="5"/>
        <v>0</v>
      </c>
      <c r="C276" s="199"/>
      <c r="D276" s="199"/>
    </row>
    <row r="277" spans="1:4" s="197" customFormat="1" ht="18.75" customHeight="1">
      <c r="A277" s="211" t="s">
        <v>1112</v>
      </c>
      <c r="B277" s="199">
        <f t="shared" si="5"/>
        <v>0</v>
      </c>
      <c r="C277" s="199"/>
      <c r="D277" s="199"/>
    </row>
    <row r="278" spans="1:4" s="197" customFormat="1" ht="18.75" customHeight="1">
      <c r="A278" s="211" t="s">
        <v>1113</v>
      </c>
      <c r="B278" s="199">
        <f t="shared" si="5"/>
        <v>0</v>
      </c>
      <c r="C278" s="199"/>
      <c r="D278" s="199"/>
    </row>
    <row r="279" spans="1:4" s="197" customFormat="1" ht="18.75" customHeight="1">
      <c r="A279" s="211" t="s">
        <v>1048</v>
      </c>
      <c r="B279" s="199">
        <f t="shared" si="5"/>
        <v>0</v>
      </c>
      <c r="C279" s="199"/>
      <c r="D279" s="199"/>
    </row>
    <row r="280" spans="1:4" s="197" customFormat="1" ht="18.75" customHeight="1">
      <c r="A280" s="211" t="s">
        <v>1114</v>
      </c>
      <c r="B280" s="199">
        <f t="shared" si="5"/>
        <v>0</v>
      </c>
      <c r="C280" s="199"/>
      <c r="D280" s="199"/>
    </row>
    <row r="281" spans="1:4" s="197" customFormat="1" ht="18.75" customHeight="1">
      <c r="A281" s="211" t="s">
        <v>1115</v>
      </c>
      <c r="B281" s="199">
        <f t="shared" si="5"/>
        <v>0</v>
      </c>
      <c r="C281" s="199">
        <f>SUM(C282:C290)</f>
        <v>0</v>
      </c>
      <c r="D281" s="199">
        <f>SUM(D282:D290)</f>
        <v>0</v>
      </c>
    </row>
    <row r="282" spans="1:4" s="197" customFormat="1" ht="18.75" customHeight="1">
      <c r="A282" s="211" t="s">
        <v>1052</v>
      </c>
      <c r="B282" s="199">
        <f t="shared" si="5"/>
        <v>0</v>
      </c>
      <c r="C282" s="199"/>
      <c r="D282" s="199"/>
    </row>
    <row r="283" spans="1:4" s="197" customFormat="1" ht="18.75" customHeight="1">
      <c r="A283" s="211" t="s">
        <v>1035</v>
      </c>
      <c r="B283" s="199">
        <f t="shared" si="5"/>
        <v>0</v>
      </c>
      <c r="C283" s="199"/>
      <c r="D283" s="199"/>
    </row>
    <row r="284" spans="1:4" s="197" customFormat="1" ht="18.75" customHeight="1">
      <c r="A284" s="211" t="s">
        <v>1047</v>
      </c>
      <c r="B284" s="199">
        <f t="shared" si="5"/>
        <v>0</v>
      </c>
      <c r="C284" s="199"/>
      <c r="D284" s="199"/>
    </row>
    <row r="285" spans="1:4" s="197" customFormat="1" ht="18.75" customHeight="1">
      <c r="A285" s="211" t="s">
        <v>1116</v>
      </c>
      <c r="B285" s="199">
        <f aca="true" t="shared" si="6" ref="B285:B306">SUM(C285:D285)</f>
        <v>0</v>
      </c>
      <c r="C285" s="199"/>
      <c r="D285" s="199"/>
    </row>
    <row r="286" spans="1:4" s="197" customFormat="1" ht="18.75" customHeight="1">
      <c r="A286" s="211" t="s">
        <v>1117</v>
      </c>
      <c r="B286" s="199">
        <f t="shared" si="6"/>
        <v>0</v>
      </c>
      <c r="C286" s="199"/>
      <c r="D286" s="199"/>
    </row>
    <row r="287" spans="1:4" s="197" customFormat="1" ht="18.75" customHeight="1">
      <c r="A287" s="211" t="s">
        <v>1118</v>
      </c>
      <c r="B287" s="199">
        <f t="shared" si="6"/>
        <v>0</v>
      </c>
      <c r="C287" s="199"/>
      <c r="D287" s="199"/>
    </row>
    <row r="288" spans="1:4" s="197" customFormat="1" ht="18.75" customHeight="1">
      <c r="A288" s="211" t="s">
        <v>1062</v>
      </c>
      <c r="B288" s="199">
        <f t="shared" si="6"/>
        <v>0</v>
      </c>
      <c r="C288" s="199"/>
      <c r="D288" s="199"/>
    </row>
    <row r="289" spans="1:4" s="197" customFormat="1" ht="18.75" customHeight="1">
      <c r="A289" s="211" t="s">
        <v>1048</v>
      </c>
      <c r="B289" s="199">
        <f t="shared" si="6"/>
        <v>0</v>
      </c>
      <c r="C289" s="199"/>
      <c r="D289" s="199"/>
    </row>
    <row r="290" spans="1:4" s="197" customFormat="1" ht="18.75" customHeight="1">
      <c r="A290" s="211" t="s">
        <v>1119</v>
      </c>
      <c r="B290" s="199">
        <f t="shared" si="6"/>
        <v>0</v>
      </c>
      <c r="C290" s="199"/>
      <c r="D290" s="199"/>
    </row>
    <row r="291" spans="1:4" s="197" customFormat="1" ht="18.75" customHeight="1">
      <c r="A291" s="211" t="s">
        <v>1120</v>
      </c>
      <c r="B291" s="199">
        <f t="shared" si="6"/>
        <v>0</v>
      </c>
      <c r="C291" s="199">
        <f>SUM(C292:C298)</f>
        <v>0</v>
      </c>
      <c r="D291" s="199">
        <f>SUM(D292:D298)</f>
        <v>0</v>
      </c>
    </row>
    <row r="292" spans="1:4" s="197" customFormat="1" ht="18.75" customHeight="1">
      <c r="A292" s="211" t="s">
        <v>1052</v>
      </c>
      <c r="B292" s="199">
        <f t="shared" si="6"/>
        <v>0</v>
      </c>
      <c r="C292" s="199"/>
      <c r="D292" s="199"/>
    </row>
    <row r="293" spans="1:4" s="197" customFormat="1" ht="18.75" customHeight="1">
      <c r="A293" s="211" t="s">
        <v>1035</v>
      </c>
      <c r="B293" s="199">
        <f t="shared" si="6"/>
        <v>0</v>
      </c>
      <c r="C293" s="199"/>
      <c r="D293" s="199"/>
    </row>
    <row r="294" spans="1:4" s="197" customFormat="1" ht="18.75" customHeight="1">
      <c r="A294" s="211" t="s">
        <v>1047</v>
      </c>
      <c r="B294" s="199">
        <f t="shared" si="6"/>
        <v>0</v>
      </c>
      <c r="C294" s="199"/>
      <c r="D294" s="199"/>
    </row>
    <row r="295" spans="1:4" s="197" customFormat="1" ht="18.75" customHeight="1">
      <c r="A295" s="211" t="s">
        <v>1121</v>
      </c>
      <c r="B295" s="199">
        <f t="shared" si="6"/>
        <v>0</v>
      </c>
      <c r="C295" s="199"/>
      <c r="D295" s="199"/>
    </row>
    <row r="296" spans="1:4" s="197" customFormat="1" ht="18.75" customHeight="1">
      <c r="A296" s="211" t="s">
        <v>1122</v>
      </c>
      <c r="B296" s="199">
        <f t="shared" si="6"/>
        <v>0</v>
      </c>
      <c r="C296" s="199"/>
      <c r="D296" s="199"/>
    </row>
    <row r="297" spans="1:4" s="197" customFormat="1" ht="18.75" customHeight="1">
      <c r="A297" s="211" t="s">
        <v>1048</v>
      </c>
      <c r="B297" s="199">
        <f t="shared" si="6"/>
        <v>0</v>
      </c>
      <c r="C297" s="199"/>
      <c r="D297" s="199"/>
    </row>
    <row r="298" spans="1:4" s="197" customFormat="1" ht="18.75" customHeight="1">
      <c r="A298" s="211" t="s">
        <v>1123</v>
      </c>
      <c r="B298" s="199">
        <f t="shared" si="6"/>
        <v>0</v>
      </c>
      <c r="C298" s="199"/>
      <c r="D298" s="199"/>
    </row>
    <row r="299" spans="1:4" s="197" customFormat="1" ht="18.75" customHeight="1">
      <c r="A299" s="211" t="s">
        <v>1124</v>
      </c>
      <c r="B299" s="199">
        <f t="shared" si="6"/>
        <v>0</v>
      </c>
      <c r="C299" s="199">
        <f>SUM(C300:C304)</f>
        <v>0</v>
      </c>
      <c r="D299" s="199">
        <f>SUM(D300:D304)</f>
        <v>0</v>
      </c>
    </row>
    <row r="300" spans="1:4" s="197" customFormat="1" ht="18.75" customHeight="1">
      <c r="A300" s="211" t="s">
        <v>1052</v>
      </c>
      <c r="B300" s="199">
        <f t="shared" si="6"/>
        <v>0</v>
      </c>
      <c r="C300" s="199"/>
      <c r="D300" s="199"/>
    </row>
    <row r="301" spans="1:4" s="197" customFormat="1" ht="18.75" customHeight="1">
      <c r="A301" s="211" t="s">
        <v>1035</v>
      </c>
      <c r="B301" s="199">
        <f t="shared" si="6"/>
        <v>0</v>
      </c>
      <c r="C301" s="199"/>
      <c r="D301" s="199"/>
    </row>
    <row r="302" spans="1:4" s="197" customFormat="1" ht="18.75" customHeight="1">
      <c r="A302" s="211" t="s">
        <v>1062</v>
      </c>
      <c r="B302" s="199">
        <f t="shared" si="6"/>
        <v>0</v>
      </c>
      <c r="C302" s="199"/>
      <c r="D302" s="199"/>
    </row>
    <row r="303" spans="1:4" s="197" customFormat="1" ht="18.75" customHeight="1">
      <c r="A303" s="211" t="s">
        <v>1125</v>
      </c>
      <c r="B303" s="199">
        <f t="shared" si="6"/>
        <v>0</v>
      </c>
      <c r="C303" s="199"/>
      <c r="D303" s="199"/>
    </row>
    <row r="304" spans="1:4" s="197" customFormat="1" ht="18.75" customHeight="1">
      <c r="A304" s="211" t="s">
        <v>1126</v>
      </c>
      <c r="B304" s="199">
        <f t="shared" si="6"/>
        <v>0</v>
      </c>
      <c r="C304" s="199"/>
      <c r="D304" s="199"/>
    </row>
    <row r="305" spans="1:4" s="197" customFormat="1" ht="18.75" customHeight="1">
      <c r="A305" s="211" t="s">
        <v>1127</v>
      </c>
      <c r="B305" s="199">
        <f t="shared" si="6"/>
        <v>0</v>
      </c>
      <c r="C305" s="199">
        <f>SUM(C306)</f>
        <v>0</v>
      </c>
      <c r="D305" s="199">
        <f>SUM(D306)</f>
        <v>0</v>
      </c>
    </row>
    <row r="306" spans="1:4" s="197" customFormat="1" ht="18.75" customHeight="1">
      <c r="A306" s="211" t="s">
        <v>1078</v>
      </c>
      <c r="B306" s="199">
        <f t="shared" si="6"/>
        <v>0</v>
      </c>
      <c r="C306" s="199"/>
      <c r="D306" s="199"/>
    </row>
    <row r="307" spans="1:4" s="197" customFormat="1" ht="18.75" customHeight="1">
      <c r="A307" s="213" t="s">
        <v>93</v>
      </c>
      <c r="B307" s="214">
        <f aca="true" t="shared" si="7" ref="B307:B350">C307+D307</f>
        <v>100988</v>
      </c>
      <c r="C307" s="214">
        <f>C308+C313+C320+C325+C328+C330+C334+C339+C346</f>
        <v>52823</v>
      </c>
      <c r="D307" s="214">
        <f>D308+D313+D320+D325+D328+D330+D334+D339+D346</f>
        <v>48165</v>
      </c>
    </row>
    <row r="308" spans="1:4" ht="18.75" customHeight="1">
      <c r="A308" s="198" t="s">
        <v>94</v>
      </c>
      <c r="B308" s="199">
        <f t="shared" si="7"/>
        <v>2113</v>
      </c>
      <c r="C308" s="199">
        <f>SUM(C309:C312)</f>
        <v>636</v>
      </c>
      <c r="D308" s="199">
        <f>SUM(D309:D312)</f>
        <v>1477</v>
      </c>
    </row>
    <row r="309" spans="1:4" ht="18.75" customHeight="1">
      <c r="A309" s="198" t="s">
        <v>48</v>
      </c>
      <c r="B309" s="199">
        <f t="shared" si="7"/>
        <v>695</v>
      </c>
      <c r="C309" s="199">
        <v>168</v>
      </c>
      <c r="D309" s="199">
        <v>527</v>
      </c>
    </row>
    <row r="310" spans="1:4" ht="18.75" customHeight="1">
      <c r="A310" s="198" t="s">
        <v>49</v>
      </c>
      <c r="B310" s="199">
        <f t="shared" si="7"/>
        <v>586</v>
      </c>
      <c r="C310" s="199">
        <v>73</v>
      </c>
      <c r="D310" s="199">
        <v>513</v>
      </c>
    </row>
    <row r="311" spans="1:4" ht="18.75" customHeight="1">
      <c r="A311" s="198" t="s">
        <v>57</v>
      </c>
      <c r="B311" s="199">
        <f t="shared" si="7"/>
        <v>0</v>
      </c>
      <c r="C311" s="199"/>
      <c r="D311" s="199"/>
    </row>
    <row r="312" spans="1:4" ht="18.75" customHeight="1">
      <c r="A312" s="198" t="s">
        <v>888</v>
      </c>
      <c r="B312" s="199">
        <f t="shared" si="7"/>
        <v>832</v>
      </c>
      <c r="C312" s="199">
        <v>395</v>
      </c>
      <c r="D312" s="199">
        <v>437</v>
      </c>
    </row>
    <row r="313" spans="1:4" ht="18.75" customHeight="1">
      <c r="A313" s="198" t="s">
        <v>95</v>
      </c>
      <c r="B313" s="199">
        <f t="shared" si="7"/>
        <v>93334</v>
      </c>
      <c r="C313" s="199">
        <f>SUM(C314:C319)</f>
        <v>50198</v>
      </c>
      <c r="D313" s="199">
        <f>SUM(D314:D319)</f>
        <v>43136</v>
      </c>
    </row>
    <row r="314" spans="1:4" ht="18.75" customHeight="1">
      <c r="A314" s="198" t="s">
        <v>96</v>
      </c>
      <c r="B314" s="199">
        <f t="shared" si="7"/>
        <v>2511</v>
      </c>
      <c r="C314" s="199">
        <v>576</v>
      </c>
      <c r="D314" s="199">
        <v>1935</v>
      </c>
    </row>
    <row r="315" spans="1:4" ht="18.75" customHeight="1">
      <c r="A315" s="198" t="s">
        <v>97</v>
      </c>
      <c r="B315" s="199">
        <f t="shared" si="7"/>
        <v>67836</v>
      </c>
      <c r="C315" s="199">
        <v>34696</v>
      </c>
      <c r="D315" s="199">
        <v>33140</v>
      </c>
    </row>
    <row r="316" spans="1:4" ht="18.75" customHeight="1">
      <c r="A316" s="198" t="s">
        <v>98</v>
      </c>
      <c r="B316" s="199">
        <f t="shared" si="7"/>
        <v>6136</v>
      </c>
      <c r="C316" s="199">
        <v>4759</v>
      </c>
      <c r="D316" s="199">
        <v>1377</v>
      </c>
    </row>
    <row r="317" spans="1:4" ht="18.75" customHeight="1">
      <c r="A317" s="198" t="s">
        <v>99</v>
      </c>
      <c r="B317" s="199">
        <f t="shared" si="7"/>
        <v>14154</v>
      </c>
      <c r="C317" s="199">
        <v>10120</v>
      </c>
      <c r="D317" s="199">
        <v>4034</v>
      </c>
    </row>
    <row r="318" spans="1:4" ht="18.75" customHeight="1">
      <c r="A318" s="198" t="s">
        <v>100</v>
      </c>
      <c r="B318" s="199">
        <f t="shared" si="7"/>
        <v>0</v>
      </c>
      <c r="C318" s="199"/>
      <c r="D318" s="199"/>
    </row>
    <row r="319" spans="1:4" ht="18.75" customHeight="1">
      <c r="A319" s="198" t="s">
        <v>101</v>
      </c>
      <c r="B319" s="199">
        <f t="shared" si="7"/>
        <v>2697</v>
      </c>
      <c r="C319" s="199">
        <v>47</v>
      </c>
      <c r="D319" s="199">
        <v>2650</v>
      </c>
    </row>
    <row r="320" spans="1:4" ht="18.75" customHeight="1">
      <c r="A320" s="198" t="s">
        <v>102</v>
      </c>
      <c r="B320" s="199">
        <f t="shared" si="7"/>
        <v>2210</v>
      </c>
      <c r="C320" s="199">
        <f>SUM(C321:C324)</f>
        <v>1337</v>
      </c>
      <c r="D320" s="199">
        <f>SUM(D321:D324)</f>
        <v>873</v>
      </c>
    </row>
    <row r="321" spans="1:4" ht="18.75" customHeight="1">
      <c r="A321" s="198" t="s">
        <v>103</v>
      </c>
      <c r="B321" s="199">
        <f t="shared" si="7"/>
        <v>0</v>
      </c>
      <c r="C321" s="199"/>
      <c r="D321" s="199"/>
    </row>
    <row r="322" spans="1:4" ht="18.75" customHeight="1">
      <c r="A322" s="198" t="s">
        <v>104</v>
      </c>
      <c r="B322" s="199">
        <f t="shared" si="7"/>
        <v>0</v>
      </c>
      <c r="C322" s="199"/>
      <c r="D322" s="199"/>
    </row>
    <row r="323" spans="1:4" ht="18.75" customHeight="1">
      <c r="A323" s="198" t="s">
        <v>105</v>
      </c>
      <c r="B323" s="199">
        <f t="shared" si="7"/>
        <v>2210</v>
      </c>
      <c r="C323" s="199">
        <v>1337</v>
      </c>
      <c r="D323" s="199">
        <v>873</v>
      </c>
    </row>
    <row r="324" spans="1:4" ht="18.75" customHeight="1">
      <c r="A324" s="198" t="s">
        <v>889</v>
      </c>
      <c r="B324" s="199">
        <f t="shared" si="7"/>
        <v>0</v>
      </c>
      <c r="C324" s="199"/>
      <c r="D324" s="199"/>
    </row>
    <row r="325" spans="1:4" ht="18.75" customHeight="1">
      <c r="A325" s="198" t="s">
        <v>890</v>
      </c>
      <c r="B325" s="199">
        <f t="shared" si="7"/>
        <v>0</v>
      </c>
      <c r="C325" s="199"/>
      <c r="D325" s="199"/>
    </row>
    <row r="326" spans="1:4" ht="18.75" customHeight="1">
      <c r="A326" s="198" t="s">
        <v>891</v>
      </c>
      <c r="B326" s="199">
        <f t="shared" si="7"/>
        <v>0</v>
      </c>
      <c r="C326" s="199"/>
      <c r="D326" s="199"/>
    </row>
    <row r="327" spans="1:4" ht="18.75" customHeight="1">
      <c r="A327" s="198" t="s">
        <v>892</v>
      </c>
      <c r="B327" s="199">
        <f t="shared" si="7"/>
        <v>0</v>
      </c>
      <c r="C327" s="199"/>
      <c r="D327" s="199"/>
    </row>
    <row r="328" spans="1:4" ht="18.75" customHeight="1">
      <c r="A328" s="198" t="s">
        <v>893</v>
      </c>
      <c r="B328" s="199">
        <f t="shared" si="7"/>
        <v>0</v>
      </c>
      <c r="C328" s="199">
        <f>C329</f>
        <v>0</v>
      </c>
      <c r="D328" s="199">
        <f>D329</f>
        <v>0</v>
      </c>
    </row>
    <row r="329" spans="1:4" ht="18.75" customHeight="1">
      <c r="A329" s="198" t="s">
        <v>894</v>
      </c>
      <c r="B329" s="199">
        <f t="shared" si="7"/>
        <v>0</v>
      </c>
      <c r="C329" s="199"/>
      <c r="D329" s="199"/>
    </row>
    <row r="330" spans="1:4" ht="18.75" customHeight="1">
      <c r="A330" s="211" t="s">
        <v>1128</v>
      </c>
      <c r="B330" s="199">
        <f t="shared" si="7"/>
        <v>233</v>
      </c>
      <c r="C330" s="199">
        <f>SUM(C331:C333)</f>
        <v>190</v>
      </c>
      <c r="D330" s="199">
        <f>SUM(D331:D333)</f>
        <v>43</v>
      </c>
    </row>
    <row r="331" spans="1:4" ht="18.75" customHeight="1">
      <c r="A331" s="211" t="s">
        <v>1129</v>
      </c>
      <c r="B331" s="199">
        <f t="shared" si="7"/>
        <v>233</v>
      </c>
      <c r="C331" s="199">
        <v>190</v>
      </c>
      <c r="D331" s="199">
        <v>43</v>
      </c>
    </row>
    <row r="332" spans="1:4" ht="18.75" customHeight="1">
      <c r="A332" s="211" t="s">
        <v>1130</v>
      </c>
      <c r="B332" s="199">
        <f t="shared" si="7"/>
        <v>0</v>
      </c>
      <c r="C332" s="199"/>
      <c r="D332" s="199"/>
    </row>
    <row r="333" spans="1:4" ht="18.75" customHeight="1">
      <c r="A333" s="211" t="s">
        <v>1131</v>
      </c>
      <c r="B333" s="199">
        <f t="shared" si="7"/>
        <v>0</v>
      </c>
      <c r="C333" s="199"/>
      <c r="D333" s="199"/>
    </row>
    <row r="334" spans="1:4" ht="18.75" customHeight="1">
      <c r="A334" s="198" t="s">
        <v>106</v>
      </c>
      <c r="B334" s="199">
        <f t="shared" si="7"/>
        <v>2378</v>
      </c>
      <c r="C334" s="199">
        <f>SUM(C335:C338)</f>
        <v>462</v>
      </c>
      <c r="D334" s="199">
        <f>SUM(D335:D338)</f>
        <v>1916</v>
      </c>
    </row>
    <row r="335" spans="1:4" ht="18.75" customHeight="1">
      <c r="A335" s="211" t="s">
        <v>1132</v>
      </c>
      <c r="B335" s="199">
        <f t="shared" si="7"/>
        <v>1300</v>
      </c>
      <c r="C335" s="199">
        <v>300</v>
      </c>
      <c r="D335" s="199">
        <v>1000</v>
      </c>
    </row>
    <row r="336" spans="1:4" ht="18.75" customHeight="1">
      <c r="A336" s="198" t="s">
        <v>107</v>
      </c>
      <c r="B336" s="199">
        <f t="shared" si="7"/>
        <v>202</v>
      </c>
      <c r="C336" s="199">
        <v>162</v>
      </c>
      <c r="D336" s="199">
        <v>40</v>
      </c>
    </row>
    <row r="337" spans="1:4" ht="18.75" customHeight="1">
      <c r="A337" s="198" t="s">
        <v>895</v>
      </c>
      <c r="B337" s="199">
        <f t="shared" si="7"/>
        <v>0</v>
      </c>
      <c r="C337" s="199"/>
      <c r="D337" s="199"/>
    </row>
    <row r="338" spans="1:4" ht="18.75" customHeight="1">
      <c r="A338" s="198" t="s">
        <v>896</v>
      </c>
      <c r="B338" s="199">
        <f t="shared" si="7"/>
        <v>876</v>
      </c>
      <c r="C338" s="199"/>
      <c r="D338" s="199">
        <v>876</v>
      </c>
    </row>
    <row r="339" spans="1:4" ht="18.75" customHeight="1">
      <c r="A339" s="211" t="s">
        <v>1133</v>
      </c>
      <c r="B339" s="199">
        <f t="shared" si="7"/>
        <v>720</v>
      </c>
      <c r="C339" s="199">
        <f>SUM(C340:C345)</f>
        <v>0</v>
      </c>
      <c r="D339" s="199">
        <f>SUM(D340:D345)</f>
        <v>720</v>
      </c>
    </row>
    <row r="340" spans="1:4" ht="18.75" customHeight="1">
      <c r="A340" s="211" t="s">
        <v>1134</v>
      </c>
      <c r="B340" s="199">
        <f t="shared" si="7"/>
        <v>700</v>
      </c>
      <c r="C340" s="199"/>
      <c r="D340" s="199">
        <v>700</v>
      </c>
    </row>
    <row r="341" spans="1:4" ht="18.75" customHeight="1">
      <c r="A341" s="211" t="s">
        <v>1135</v>
      </c>
      <c r="B341" s="199">
        <f t="shared" si="7"/>
        <v>0</v>
      </c>
      <c r="C341" s="199"/>
      <c r="D341" s="199"/>
    </row>
    <row r="342" spans="1:4" ht="18.75" customHeight="1">
      <c r="A342" s="211" t="s">
        <v>1136</v>
      </c>
      <c r="B342" s="199">
        <f t="shared" si="7"/>
        <v>0</v>
      </c>
      <c r="C342" s="199"/>
      <c r="D342" s="199"/>
    </row>
    <row r="343" spans="1:4" ht="18.75" customHeight="1">
      <c r="A343" s="211" t="s">
        <v>1137</v>
      </c>
      <c r="B343" s="199">
        <f t="shared" si="7"/>
        <v>0</v>
      </c>
      <c r="C343" s="199"/>
      <c r="D343" s="199"/>
    </row>
    <row r="344" spans="1:4" ht="18.75" customHeight="1">
      <c r="A344" s="211" t="s">
        <v>1138</v>
      </c>
      <c r="B344" s="199">
        <f t="shared" si="7"/>
        <v>0</v>
      </c>
      <c r="C344" s="199"/>
      <c r="D344" s="199"/>
    </row>
    <row r="345" spans="1:4" ht="18.75" customHeight="1">
      <c r="A345" s="211" t="s">
        <v>1139</v>
      </c>
      <c r="B345" s="199">
        <f t="shared" si="7"/>
        <v>20</v>
      </c>
      <c r="C345" s="199"/>
      <c r="D345" s="199">
        <v>20</v>
      </c>
    </row>
    <row r="346" spans="1:4" ht="18.75" customHeight="1">
      <c r="A346" s="198" t="s">
        <v>897</v>
      </c>
      <c r="B346" s="199">
        <f t="shared" si="7"/>
        <v>0</v>
      </c>
      <c r="C346" s="199">
        <f>C347</f>
        <v>0</v>
      </c>
      <c r="D346" s="199">
        <f>D347</f>
        <v>0</v>
      </c>
    </row>
    <row r="347" spans="1:4" ht="18.75" customHeight="1">
      <c r="A347" s="198" t="s">
        <v>898</v>
      </c>
      <c r="B347" s="199">
        <f t="shared" si="7"/>
        <v>0</v>
      </c>
      <c r="C347" s="199"/>
      <c r="D347" s="199"/>
    </row>
    <row r="348" spans="1:4" s="197" customFormat="1" ht="18.75" customHeight="1">
      <c r="A348" s="196" t="s">
        <v>108</v>
      </c>
      <c r="B348" s="199">
        <f t="shared" si="7"/>
        <v>561</v>
      </c>
      <c r="C348" s="195">
        <f>C349+C353+C357+C361+C364+C369+C374+C383</f>
        <v>255</v>
      </c>
      <c r="D348" s="195">
        <f>D349+D353+D357+D361+D364+D369+D374+D383</f>
        <v>306</v>
      </c>
    </row>
    <row r="349" spans="1:4" ht="18.75" customHeight="1">
      <c r="A349" s="198" t="s">
        <v>109</v>
      </c>
      <c r="B349" s="199">
        <f t="shared" si="7"/>
        <v>281</v>
      </c>
      <c r="C349" s="199">
        <f>SUM(C350:C352)</f>
        <v>255</v>
      </c>
      <c r="D349" s="199">
        <f>SUM(D350:D352)</f>
        <v>26</v>
      </c>
    </row>
    <row r="350" spans="1:4" ht="18.75" customHeight="1">
      <c r="A350" s="198" t="s">
        <v>48</v>
      </c>
      <c r="B350" s="199">
        <f t="shared" si="7"/>
        <v>258</v>
      </c>
      <c r="C350" s="199">
        <v>255</v>
      </c>
      <c r="D350" s="199">
        <v>3</v>
      </c>
    </row>
    <row r="351" spans="1:4" ht="18.75" customHeight="1">
      <c r="A351" s="198" t="s">
        <v>49</v>
      </c>
      <c r="B351" s="199">
        <f aca="true" t="shared" si="8" ref="B351:B420">C351+D351</f>
        <v>0</v>
      </c>
      <c r="C351" s="199"/>
      <c r="D351" s="199"/>
    </row>
    <row r="352" spans="1:4" ht="18.75" customHeight="1">
      <c r="A352" s="211" t="s">
        <v>1140</v>
      </c>
      <c r="B352" s="199">
        <f t="shared" si="8"/>
        <v>23</v>
      </c>
      <c r="C352" s="199"/>
      <c r="D352" s="199">
        <v>23</v>
      </c>
    </row>
    <row r="353" spans="1:4" ht="18.75" customHeight="1">
      <c r="A353" s="198" t="s">
        <v>899</v>
      </c>
      <c r="B353" s="199">
        <f t="shared" si="8"/>
        <v>0</v>
      </c>
      <c r="C353" s="199"/>
      <c r="D353" s="199"/>
    </row>
    <row r="354" spans="1:4" ht="18.75" customHeight="1">
      <c r="A354" s="198" t="s">
        <v>111</v>
      </c>
      <c r="B354" s="199">
        <f t="shared" si="8"/>
        <v>0</v>
      </c>
      <c r="C354" s="199"/>
      <c r="D354" s="199"/>
    </row>
    <row r="355" spans="1:4" ht="18.75" customHeight="1">
      <c r="A355" s="198" t="s">
        <v>900</v>
      </c>
      <c r="B355" s="199">
        <f t="shared" si="8"/>
        <v>0</v>
      </c>
      <c r="C355" s="199"/>
      <c r="D355" s="199"/>
    </row>
    <row r="356" spans="1:4" ht="18.75" customHeight="1">
      <c r="A356" s="198" t="s">
        <v>901</v>
      </c>
      <c r="B356" s="199">
        <f t="shared" si="8"/>
        <v>0</v>
      </c>
      <c r="C356" s="199"/>
      <c r="D356" s="199"/>
    </row>
    <row r="357" spans="1:4" ht="18.75" customHeight="1">
      <c r="A357" s="198" t="s">
        <v>110</v>
      </c>
      <c r="B357" s="199">
        <f t="shared" si="8"/>
        <v>0</v>
      </c>
      <c r="C357" s="199"/>
      <c r="D357" s="199"/>
    </row>
    <row r="358" spans="1:4" ht="18.75" customHeight="1">
      <c r="A358" s="198" t="s">
        <v>111</v>
      </c>
      <c r="B358" s="199">
        <f t="shared" si="8"/>
        <v>0</v>
      </c>
      <c r="C358" s="199"/>
      <c r="D358" s="199"/>
    </row>
    <row r="359" spans="1:4" ht="18.75" customHeight="1">
      <c r="A359" s="198" t="s">
        <v>112</v>
      </c>
      <c r="B359" s="199">
        <f t="shared" si="8"/>
        <v>0</v>
      </c>
      <c r="C359" s="199"/>
      <c r="D359" s="199"/>
    </row>
    <row r="360" spans="1:4" ht="18.75" customHeight="1">
      <c r="A360" s="198" t="s">
        <v>113</v>
      </c>
      <c r="B360" s="199">
        <f t="shared" si="8"/>
        <v>0</v>
      </c>
      <c r="C360" s="199"/>
      <c r="D360" s="199"/>
    </row>
    <row r="361" spans="1:4" ht="18.75" customHeight="1">
      <c r="A361" s="198" t="s">
        <v>902</v>
      </c>
      <c r="B361" s="199">
        <f t="shared" si="8"/>
        <v>132</v>
      </c>
      <c r="C361" s="199">
        <f>SUM(C362:C363)</f>
        <v>0</v>
      </c>
      <c r="D361" s="199">
        <f>SUM(D362:D363)</f>
        <v>132</v>
      </c>
    </row>
    <row r="362" spans="1:4" ht="18.75" customHeight="1">
      <c r="A362" s="198" t="s">
        <v>903</v>
      </c>
      <c r="B362" s="199">
        <f t="shared" si="8"/>
        <v>102</v>
      </c>
      <c r="C362" s="199"/>
      <c r="D362" s="199">
        <v>102</v>
      </c>
    </row>
    <row r="363" spans="1:4" ht="18.75" customHeight="1">
      <c r="A363" s="211" t="s">
        <v>1141</v>
      </c>
      <c r="B363" s="199">
        <f t="shared" si="8"/>
        <v>30</v>
      </c>
      <c r="C363" s="199"/>
      <c r="D363" s="199">
        <v>30</v>
      </c>
    </row>
    <row r="364" spans="1:4" ht="18.75" customHeight="1">
      <c r="A364" s="198" t="s">
        <v>114</v>
      </c>
      <c r="B364" s="199">
        <f t="shared" si="8"/>
        <v>0</v>
      </c>
      <c r="C364" s="199"/>
      <c r="D364" s="199"/>
    </row>
    <row r="365" spans="1:4" ht="18.75" customHeight="1">
      <c r="A365" s="198" t="s">
        <v>111</v>
      </c>
      <c r="B365" s="199">
        <f t="shared" si="8"/>
        <v>0</v>
      </c>
      <c r="C365" s="199"/>
      <c r="D365" s="199"/>
    </row>
    <row r="366" spans="1:4" ht="18.75" customHeight="1">
      <c r="A366" s="198" t="s">
        <v>904</v>
      </c>
      <c r="B366" s="199">
        <f t="shared" si="8"/>
        <v>0</v>
      </c>
      <c r="C366" s="199"/>
      <c r="D366" s="199"/>
    </row>
    <row r="367" spans="1:4" ht="18.75" customHeight="1">
      <c r="A367" s="198" t="s">
        <v>115</v>
      </c>
      <c r="B367" s="199">
        <f t="shared" si="8"/>
        <v>0</v>
      </c>
      <c r="C367" s="199"/>
      <c r="D367" s="199"/>
    </row>
    <row r="368" spans="1:4" ht="18.75" customHeight="1">
      <c r="A368" s="198" t="s">
        <v>905</v>
      </c>
      <c r="B368" s="199">
        <f t="shared" si="8"/>
        <v>0</v>
      </c>
      <c r="C368" s="199"/>
      <c r="D368" s="199"/>
    </row>
    <row r="369" spans="1:4" ht="18.75" customHeight="1">
      <c r="A369" s="198" t="s">
        <v>906</v>
      </c>
      <c r="B369" s="199">
        <f t="shared" si="8"/>
        <v>0</v>
      </c>
      <c r="C369" s="199"/>
      <c r="D369" s="199"/>
    </row>
    <row r="370" spans="1:4" ht="18.75" customHeight="1">
      <c r="A370" s="198" t="s">
        <v>907</v>
      </c>
      <c r="B370" s="199">
        <f t="shared" si="8"/>
        <v>0</v>
      </c>
      <c r="C370" s="199"/>
      <c r="D370" s="199"/>
    </row>
    <row r="371" spans="1:4" ht="18.75" customHeight="1">
      <c r="A371" s="198" t="s">
        <v>908</v>
      </c>
      <c r="B371" s="199">
        <f t="shared" si="8"/>
        <v>0</v>
      </c>
      <c r="C371" s="199"/>
      <c r="D371" s="199"/>
    </row>
    <row r="372" spans="1:4" ht="18.75" customHeight="1">
      <c r="A372" s="198" t="s">
        <v>909</v>
      </c>
      <c r="B372" s="199">
        <f t="shared" si="8"/>
        <v>0</v>
      </c>
      <c r="C372" s="199"/>
      <c r="D372" s="199"/>
    </row>
    <row r="373" spans="1:4" ht="18.75" customHeight="1">
      <c r="A373" s="198" t="s">
        <v>910</v>
      </c>
      <c r="B373" s="199">
        <f t="shared" si="8"/>
        <v>0</v>
      </c>
      <c r="C373" s="199"/>
      <c r="D373" s="199"/>
    </row>
    <row r="374" spans="1:4" ht="18.75" customHeight="1">
      <c r="A374" s="198" t="s">
        <v>116</v>
      </c>
      <c r="B374" s="199">
        <f t="shared" si="8"/>
        <v>0</v>
      </c>
      <c r="C374" s="199">
        <f>SUM(C375:C380)</f>
        <v>0</v>
      </c>
      <c r="D374" s="199">
        <f>SUM(D375:D380)</f>
        <v>0</v>
      </c>
    </row>
    <row r="375" spans="1:4" ht="18.75" customHeight="1">
      <c r="A375" s="198" t="s">
        <v>111</v>
      </c>
      <c r="B375" s="199">
        <f t="shared" si="8"/>
        <v>0</v>
      </c>
      <c r="C375" s="199"/>
      <c r="D375" s="199"/>
    </row>
    <row r="376" spans="1:4" ht="18.75" customHeight="1">
      <c r="A376" s="198" t="s">
        <v>117</v>
      </c>
      <c r="B376" s="199">
        <f t="shared" si="8"/>
        <v>0</v>
      </c>
      <c r="C376" s="199"/>
      <c r="D376" s="199"/>
    </row>
    <row r="377" spans="1:4" ht="18.75" customHeight="1">
      <c r="A377" s="198" t="s">
        <v>911</v>
      </c>
      <c r="B377" s="199">
        <f t="shared" si="8"/>
        <v>0</v>
      </c>
      <c r="C377" s="199"/>
      <c r="D377" s="199"/>
    </row>
    <row r="378" spans="1:4" ht="18.75" customHeight="1">
      <c r="A378" s="198" t="s">
        <v>912</v>
      </c>
      <c r="B378" s="199">
        <f t="shared" si="8"/>
        <v>0</v>
      </c>
      <c r="C378" s="199"/>
      <c r="D378" s="199"/>
    </row>
    <row r="379" spans="1:4" ht="18.75" customHeight="1">
      <c r="A379" s="198" t="s">
        <v>913</v>
      </c>
      <c r="B379" s="199">
        <f t="shared" si="8"/>
        <v>0</v>
      </c>
      <c r="C379" s="199"/>
      <c r="D379" s="199"/>
    </row>
    <row r="380" spans="1:4" ht="18.75" customHeight="1">
      <c r="A380" s="198" t="s">
        <v>914</v>
      </c>
      <c r="B380" s="199">
        <f t="shared" si="8"/>
        <v>0</v>
      </c>
      <c r="C380" s="199"/>
      <c r="D380" s="199"/>
    </row>
    <row r="381" spans="1:4" ht="18.75" customHeight="1">
      <c r="A381" s="198" t="s">
        <v>915</v>
      </c>
      <c r="B381" s="199">
        <f t="shared" si="8"/>
        <v>0</v>
      </c>
      <c r="C381" s="199"/>
      <c r="D381" s="199"/>
    </row>
    <row r="382" spans="1:4" ht="18.75" customHeight="1">
      <c r="A382" s="198" t="s">
        <v>916</v>
      </c>
      <c r="B382" s="199">
        <f t="shared" si="8"/>
        <v>0</v>
      </c>
      <c r="C382" s="199"/>
      <c r="D382" s="199"/>
    </row>
    <row r="383" spans="1:4" ht="18.75" customHeight="1">
      <c r="A383" s="198" t="s">
        <v>118</v>
      </c>
      <c r="B383" s="199">
        <f t="shared" si="8"/>
        <v>148</v>
      </c>
      <c r="C383" s="199">
        <f>SUM(C384:C385)</f>
        <v>0</v>
      </c>
      <c r="D383" s="199">
        <f>SUM(D384:D385)</f>
        <v>148</v>
      </c>
    </row>
    <row r="384" spans="1:4" ht="18.75" customHeight="1">
      <c r="A384" s="198" t="s">
        <v>917</v>
      </c>
      <c r="B384" s="199">
        <f t="shared" si="8"/>
        <v>0</v>
      </c>
      <c r="C384" s="199"/>
      <c r="D384" s="199"/>
    </row>
    <row r="385" spans="1:4" ht="18.75" customHeight="1">
      <c r="A385" s="198" t="s">
        <v>119</v>
      </c>
      <c r="B385" s="199">
        <f t="shared" si="8"/>
        <v>148</v>
      </c>
      <c r="C385" s="199"/>
      <c r="D385" s="199">
        <v>148</v>
      </c>
    </row>
    <row r="386" spans="1:4" s="197" customFormat="1" ht="18.75" customHeight="1">
      <c r="A386" s="196" t="s">
        <v>120</v>
      </c>
      <c r="B386" s="199">
        <f t="shared" si="8"/>
        <v>2643</v>
      </c>
      <c r="C386" s="195">
        <f>C387+C403+C409+C415++C424+C431</f>
        <v>750</v>
      </c>
      <c r="D386" s="195">
        <f>D387+D403+D409+D415++D424+D431</f>
        <v>1893</v>
      </c>
    </row>
    <row r="387" spans="1:4" ht="18.75" customHeight="1">
      <c r="A387" s="198" t="s">
        <v>121</v>
      </c>
      <c r="B387" s="199">
        <f t="shared" si="8"/>
        <v>1119</v>
      </c>
      <c r="C387" s="199">
        <f>SUM(C388:C402)</f>
        <v>413</v>
      </c>
      <c r="D387" s="199">
        <f>SUM(D388:D402)</f>
        <v>706</v>
      </c>
    </row>
    <row r="388" spans="1:4" ht="18.75" customHeight="1">
      <c r="A388" s="198" t="s">
        <v>48</v>
      </c>
      <c r="B388" s="199">
        <f t="shared" si="8"/>
        <v>155</v>
      </c>
      <c r="C388" s="199">
        <v>145</v>
      </c>
      <c r="D388" s="199">
        <v>10</v>
      </c>
    </row>
    <row r="389" spans="1:4" ht="18.75" customHeight="1">
      <c r="A389" s="198" t="s">
        <v>49</v>
      </c>
      <c r="B389" s="199">
        <f t="shared" si="8"/>
        <v>12</v>
      </c>
      <c r="C389" s="199">
        <v>3</v>
      </c>
      <c r="D389" s="199">
        <v>9</v>
      </c>
    </row>
    <row r="390" spans="1:4" ht="18.75" customHeight="1">
      <c r="A390" s="198" t="s">
        <v>57</v>
      </c>
      <c r="B390" s="199">
        <f t="shared" si="8"/>
        <v>0</v>
      </c>
      <c r="C390" s="199"/>
      <c r="D390" s="199"/>
    </row>
    <row r="391" spans="1:4" ht="18.75" customHeight="1">
      <c r="A391" s="198" t="s">
        <v>122</v>
      </c>
      <c r="B391" s="199">
        <f t="shared" si="8"/>
        <v>88</v>
      </c>
      <c r="C391" s="199">
        <v>78</v>
      </c>
      <c r="D391" s="199">
        <v>10</v>
      </c>
    </row>
    <row r="392" spans="1:4" ht="18.75" customHeight="1">
      <c r="A392" s="198" t="s">
        <v>918</v>
      </c>
      <c r="B392" s="199">
        <f t="shared" si="8"/>
        <v>23</v>
      </c>
      <c r="C392" s="199">
        <v>13</v>
      </c>
      <c r="D392" s="199">
        <v>10</v>
      </c>
    </row>
    <row r="393" spans="1:4" ht="18.75" customHeight="1">
      <c r="A393" s="198" t="s">
        <v>919</v>
      </c>
      <c r="B393" s="199">
        <f t="shared" si="8"/>
        <v>0</v>
      </c>
      <c r="C393" s="199"/>
      <c r="D393" s="199"/>
    </row>
    <row r="394" spans="1:4" ht="18.75" customHeight="1">
      <c r="A394" s="198" t="s">
        <v>123</v>
      </c>
      <c r="B394" s="199">
        <f t="shared" si="8"/>
        <v>0</v>
      </c>
      <c r="C394" s="199"/>
      <c r="D394" s="199"/>
    </row>
    <row r="395" spans="1:4" ht="18.75" customHeight="1">
      <c r="A395" s="211" t="s">
        <v>1142</v>
      </c>
      <c r="B395" s="199">
        <f t="shared" si="8"/>
        <v>6</v>
      </c>
      <c r="C395" s="199"/>
      <c r="D395" s="199">
        <v>6</v>
      </c>
    </row>
    <row r="396" spans="1:4" ht="18.75" customHeight="1">
      <c r="A396" s="211" t="s">
        <v>1149</v>
      </c>
      <c r="B396" s="199">
        <f t="shared" si="8"/>
        <v>115</v>
      </c>
      <c r="C396" s="199">
        <v>109</v>
      </c>
      <c r="D396" s="199">
        <v>6</v>
      </c>
    </row>
    <row r="397" spans="1:4" ht="18.75" customHeight="1">
      <c r="A397" s="198" t="s">
        <v>1143</v>
      </c>
      <c r="B397" s="199">
        <f t="shared" si="8"/>
        <v>65</v>
      </c>
      <c r="C397" s="199">
        <v>65</v>
      </c>
      <c r="D397" s="199"/>
    </row>
    <row r="398" spans="1:4" ht="18.75" customHeight="1">
      <c r="A398" s="198" t="s">
        <v>1144</v>
      </c>
      <c r="B398" s="199">
        <f t="shared" si="8"/>
        <v>0</v>
      </c>
      <c r="C398" s="199"/>
      <c r="D398" s="199"/>
    </row>
    <row r="399" spans="1:4" ht="18.75" customHeight="1">
      <c r="A399" s="198" t="s">
        <v>1145</v>
      </c>
      <c r="B399" s="199">
        <f t="shared" si="8"/>
        <v>0</v>
      </c>
      <c r="C399" s="199"/>
      <c r="D399" s="199"/>
    </row>
    <row r="400" spans="1:4" ht="18.75" customHeight="1">
      <c r="A400" s="198" t="s">
        <v>1146</v>
      </c>
      <c r="B400" s="199">
        <f t="shared" si="8"/>
        <v>0</v>
      </c>
      <c r="C400" s="199"/>
      <c r="D400" s="199"/>
    </row>
    <row r="401" spans="1:4" ht="18.75" customHeight="1">
      <c r="A401" s="198" t="s">
        <v>1147</v>
      </c>
      <c r="B401" s="199">
        <f t="shared" si="8"/>
        <v>0</v>
      </c>
      <c r="C401" s="199"/>
      <c r="D401" s="199"/>
    </row>
    <row r="402" spans="1:4" ht="18.75" customHeight="1">
      <c r="A402" s="198" t="s">
        <v>1148</v>
      </c>
      <c r="B402" s="199">
        <f t="shared" si="8"/>
        <v>655</v>
      </c>
      <c r="C402" s="199"/>
      <c r="D402" s="199">
        <v>655</v>
      </c>
    </row>
    <row r="403" spans="1:4" ht="18.75" customHeight="1">
      <c r="A403" s="198" t="s">
        <v>124</v>
      </c>
      <c r="B403" s="199">
        <f t="shared" si="8"/>
        <v>77</v>
      </c>
      <c r="C403" s="199">
        <f>SUM(C404:C408)</f>
        <v>65</v>
      </c>
      <c r="D403" s="199">
        <f>SUM(D404:D408)</f>
        <v>12</v>
      </c>
    </row>
    <row r="404" spans="1:4" ht="18.75" customHeight="1">
      <c r="A404" s="198" t="s">
        <v>48</v>
      </c>
      <c r="B404" s="199">
        <f t="shared" si="8"/>
        <v>73</v>
      </c>
      <c r="C404" s="199">
        <v>65</v>
      </c>
      <c r="D404" s="199">
        <v>8</v>
      </c>
    </row>
    <row r="405" spans="1:4" ht="18.75" customHeight="1">
      <c r="A405" s="198" t="s">
        <v>49</v>
      </c>
      <c r="B405" s="199">
        <f t="shared" si="8"/>
        <v>0</v>
      </c>
      <c r="C405" s="199"/>
      <c r="D405" s="199"/>
    </row>
    <row r="406" spans="1:4" ht="18.75" customHeight="1">
      <c r="A406" s="198" t="s">
        <v>125</v>
      </c>
      <c r="B406" s="199">
        <f t="shared" si="8"/>
        <v>4</v>
      </c>
      <c r="C406" s="199"/>
      <c r="D406" s="199">
        <v>4</v>
      </c>
    </row>
    <row r="407" spans="1:4" ht="18.75" customHeight="1">
      <c r="A407" s="198" t="s">
        <v>126</v>
      </c>
      <c r="B407" s="199">
        <f t="shared" si="8"/>
        <v>0</v>
      </c>
      <c r="C407" s="199"/>
      <c r="D407" s="199"/>
    </row>
    <row r="408" spans="1:4" ht="18.75" customHeight="1">
      <c r="A408" s="198" t="s">
        <v>920</v>
      </c>
      <c r="B408" s="199">
        <f t="shared" si="8"/>
        <v>0</v>
      </c>
      <c r="C408" s="199"/>
      <c r="D408" s="199"/>
    </row>
    <row r="409" spans="1:4" ht="18.75" customHeight="1">
      <c r="A409" s="198" t="s">
        <v>127</v>
      </c>
      <c r="B409" s="199">
        <f t="shared" si="8"/>
        <v>54</v>
      </c>
      <c r="C409" s="199">
        <f>SUM(C410:C414)</f>
        <v>54</v>
      </c>
      <c r="D409" s="199">
        <f>SUM(D410:D414)</f>
        <v>0</v>
      </c>
    </row>
    <row r="410" spans="1:4" ht="18.75" customHeight="1">
      <c r="A410" s="198" t="s">
        <v>48</v>
      </c>
      <c r="B410" s="199">
        <f t="shared" si="8"/>
        <v>54</v>
      </c>
      <c r="C410" s="199">
        <v>54</v>
      </c>
      <c r="D410" s="199"/>
    </row>
    <row r="411" spans="1:4" ht="18.75" customHeight="1">
      <c r="A411" s="198" t="s">
        <v>57</v>
      </c>
      <c r="B411" s="199">
        <f t="shared" si="8"/>
        <v>0</v>
      </c>
      <c r="C411" s="199"/>
      <c r="D411" s="199"/>
    </row>
    <row r="412" spans="1:4" ht="18.75" customHeight="1">
      <c r="A412" s="198" t="s">
        <v>128</v>
      </c>
      <c r="B412" s="199">
        <f t="shared" si="8"/>
        <v>0</v>
      </c>
      <c r="C412" s="199"/>
      <c r="D412" s="199"/>
    </row>
    <row r="413" spans="1:4" ht="18.75" customHeight="1">
      <c r="A413" s="198" t="s">
        <v>921</v>
      </c>
      <c r="B413" s="199">
        <f t="shared" si="8"/>
        <v>0</v>
      </c>
      <c r="C413" s="199"/>
      <c r="D413" s="199"/>
    </row>
    <row r="414" spans="1:4" ht="18.75" customHeight="1">
      <c r="A414" s="198" t="s">
        <v>922</v>
      </c>
      <c r="B414" s="199">
        <f t="shared" si="8"/>
        <v>0</v>
      </c>
      <c r="C414" s="199"/>
      <c r="D414" s="199"/>
    </row>
    <row r="415" spans="1:4" ht="18.75" customHeight="1">
      <c r="A415" s="152" t="s">
        <v>1150</v>
      </c>
      <c r="B415" s="199">
        <f t="shared" si="8"/>
        <v>40</v>
      </c>
      <c r="C415" s="199">
        <f>SUM(C416:C423)</f>
        <v>0</v>
      </c>
      <c r="D415" s="199">
        <f>SUM(D416:D423)</f>
        <v>40</v>
      </c>
    </row>
    <row r="416" spans="1:4" ht="18.75" customHeight="1">
      <c r="A416" s="212" t="s">
        <v>1043</v>
      </c>
      <c r="B416" s="199">
        <f t="shared" si="8"/>
        <v>0</v>
      </c>
      <c r="C416" s="199"/>
      <c r="D416" s="199"/>
    </row>
    <row r="417" spans="1:4" ht="18.75" customHeight="1">
      <c r="A417" s="212" t="s">
        <v>1151</v>
      </c>
      <c r="B417" s="199">
        <f t="shared" si="8"/>
        <v>40</v>
      </c>
      <c r="C417" s="199"/>
      <c r="D417" s="199">
        <v>40</v>
      </c>
    </row>
    <row r="418" spans="1:4" ht="18.75" customHeight="1">
      <c r="A418" s="212" t="s">
        <v>1044</v>
      </c>
      <c r="B418" s="199">
        <f t="shared" si="8"/>
        <v>0</v>
      </c>
      <c r="C418" s="199"/>
      <c r="D418" s="199"/>
    </row>
    <row r="419" spans="1:4" ht="18.75" customHeight="1">
      <c r="A419" s="212" t="s">
        <v>1152</v>
      </c>
      <c r="B419" s="199">
        <f t="shared" si="8"/>
        <v>0</v>
      </c>
      <c r="C419" s="199"/>
      <c r="D419" s="199"/>
    </row>
    <row r="420" spans="1:4" ht="18.75" customHeight="1">
      <c r="A420" s="212" t="s">
        <v>1153</v>
      </c>
      <c r="B420" s="199">
        <f t="shared" si="8"/>
        <v>0</v>
      </c>
      <c r="C420" s="199"/>
      <c r="D420" s="199"/>
    </row>
    <row r="421" spans="1:4" ht="18.75" customHeight="1">
      <c r="A421" s="212" t="s">
        <v>1154</v>
      </c>
      <c r="B421" s="199">
        <f aca="true" t="shared" si="9" ref="B421:B550">C421+D421</f>
        <v>0</v>
      </c>
      <c r="C421" s="199"/>
      <c r="D421" s="199"/>
    </row>
    <row r="422" spans="1:4" ht="18.75" customHeight="1">
      <c r="A422" s="212" t="s">
        <v>1155</v>
      </c>
      <c r="B422" s="199">
        <f t="shared" si="9"/>
        <v>0</v>
      </c>
      <c r="C422" s="199"/>
      <c r="D422" s="199"/>
    </row>
    <row r="423" spans="1:4" ht="18.75" customHeight="1">
      <c r="A423" s="212" t="s">
        <v>1156</v>
      </c>
      <c r="B423" s="199">
        <f t="shared" si="9"/>
        <v>0</v>
      </c>
      <c r="C423" s="199"/>
      <c r="D423" s="199"/>
    </row>
    <row r="424" spans="1:4" ht="18.75" customHeight="1">
      <c r="A424" s="212" t="s">
        <v>1157</v>
      </c>
      <c r="B424" s="199">
        <f t="shared" si="9"/>
        <v>1198</v>
      </c>
      <c r="C424" s="199">
        <f>SUM(C425:C430)</f>
        <v>218</v>
      </c>
      <c r="D424" s="199">
        <f>SUM(D425:D430)</f>
        <v>980</v>
      </c>
    </row>
    <row r="425" spans="1:4" ht="18.75" customHeight="1">
      <c r="A425" s="212" t="s">
        <v>1041</v>
      </c>
      <c r="B425" s="199">
        <f t="shared" si="9"/>
        <v>1009</v>
      </c>
      <c r="C425" s="199">
        <v>218</v>
      </c>
      <c r="D425" s="199">
        <v>791</v>
      </c>
    </row>
    <row r="426" spans="1:4" ht="18.75" customHeight="1">
      <c r="A426" s="212" t="s">
        <v>1034</v>
      </c>
      <c r="B426" s="199">
        <f t="shared" si="9"/>
        <v>0</v>
      </c>
      <c r="C426" s="199"/>
      <c r="D426" s="199"/>
    </row>
    <row r="427" spans="1:4" ht="18.75" customHeight="1">
      <c r="A427" s="212" t="s">
        <v>1042</v>
      </c>
      <c r="B427" s="199">
        <f t="shared" si="9"/>
        <v>0</v>
      </c>
      <c r="C427" s="199"/>
      <c r="D427" s="199"/>
    </row>
    <row r="428" spans="1:4" ht="18.75" customHeight="1">
      <c r="A428" s="212" t="s">
        <v>1158</v>
      </c>
      <c r="B428" s="199">
        <f t="shared" si="9"/>
        <v>0</v>
      </c>
      <c r="C428" s="199"/>
      <c r="D428" s="199"/>
    </row>
    <row r="429" spans="1:4" ht="18.75" customHeight="1">
      <c r="A429" s="212" t="s">
        <v>1159</v>
      </c>
      <c r="B429" s="199">
        <f t="shared" si="9"/>
        <v>189</v>
      </c>
      <c r="C429" s="199"/>
      <c r="D429" s="199">
        <v>189</v>
      </c>
    </row>
    <row r="430" spans="1:4" ht="18.75" customHeight="1">
      <c r="A430" s="212" t="s">
        <v>1160</v>
      </c>
      <c r="B430" s="199">
        <f t="shared" si="9"/>
        <v>0</v>
      </c>
      <c r="C430" s="199"/>
      <c r="D430" s="199"/>
    </row>
    <row r="431" spans="1:4" ht="18.75" customHeight="1">
      <c r="A431" s="198" t="s">
        <v>129</v>
      </c>
      <c r="B431" s="199">
        <f t="shared" si="9"/>
        <v>155</v>
      </c>
      <c r="C431" s="199">
        <f>SUM(C432:C433)</f>
        <v>0</v>
      </c>
      <c r="D431" s="199">
        <f>SUM(D432:D433)</f>
        <v>155</v>
      </c>
    </row>
    <row r="432" spans="1:4" ht="18.75" customHeight="1">
      <c r="A432" s="198" t="s">
        <v>923</v>
      </c>
      <c r="B432" s="199">
        <f t="shared" si="9"/>
        <v>0</v>
      </c>
      <c r="C432" s="199"/>
      <c r="D432" s="199"/>
    </row>
    <row r="433" spans="1:4" ht="18.75" customHeight="1">
      <c r="A433" s="198" t="s">
        <v>130</v>
      </c>
      <c r="B433" s="199">
        <f t="shared" si="9"/>
        <v>155</v>
      </c>
      <c r="C433" s="199"/>
      <c r="D433" s="199">
        <v>155</v>
      </c>
    </row>
    <row r="434" spans="1:4" s="197" customFormat="1" ht="18.75" customHeight="1">
      <c r="A434" s="196" t="s">
        <v>131</v>
      </c>
      <c r="B434" s="199">
        <f t="shared" si="9"/>
        <v>64343</v>
      </c>
      <c r="C434" s="195">
        <f>C435+C449+C458+C467+C477+C485+C492+C499+C508+C513+C516+C519+C522+C525+C528+C532+C537+C545</f>
        <v>16697</v>
      </c>
      <c r="D434" s="195">
        <f>D435+D449+D458+D467+D477+D485+D492+D499+D508+D513+D516+D519+D522+D525+D528+D532+D537+D545</f>
        <v>47646</v>
      </c>
    </row>
    <row r="435" spans="1:4" ht="18.75" customHeight="1">
      <c r="A435" s="198" t="s">
        <v>132</v>
      </c>
      <c r="B435" s="199">
        <f t="shared" si="9"/>
        <v>2364</v>
      </c>
      <c r="C435" s="199">
        <f>SUM(C436:C448)</f>
        <v>1368</v>
      </c>
      <c r="D435" s="199">
        <f>SUM(D436:D448)</f>
        <v>996</v>
      </c>
    </row>
    <row r="436" spans="1:4" ht="18.75" customHeight="1">
      <c r="A436" s="198" t="s">
        <v>48</v>
      </c>
      <c r="B436" s="199">
        <f t="shared" si="9"/>
        <v>426</v>
      </c>
      <c r="C436" s="199">
        <v>142</v>
      </c>
      <c r="D436" s="199">
        <v>284</v>
      </c>
    </row>
    <row r="437" spans="1:4" ht="18.75" customHeight="1">
      <c r="A437" s="198" t="s">
        <v>49</v>
      </c>
      <c r="B437" s="199">
        <f t="shared" si="9"/>
        <v>313</v>
      </c>
      <c r="C437" s="199">
        <v>223</v>
      </c>
      <c r="D437" s="199">
        <v>90</v>
      </c>
    </row>
    <row r="438" spans="1:4" ht="18.75" customHeight="1">
      <c r="A438" s="198" t="s">
        <v>57</v>
      </c>
      <c r="B438" s="199">
        <f t="shared" si="9"/>
        <v>25</v>
      </c>
      <c r="C438" s="199"/>
      <c r="D438" s="199">
        <v>25</v>
      </c>
    </row>
    <row r="439" spans="1:4" ht="18.75" customHeight="1">
      <c r="A439" s="211" t="s">
        <v>1161</v>
      </c>
      <c r="B439" s="199">
        <f t="shared" si="9"/>
        <v>0</v>
      </c>
      <c r="C439" s="199"/>
      <c r="D439" s="199"/>
    </row>
    <row r="440" spans="1:4" ht="18.75" customHeight="1">
      <c r="A440" s="211" t="s">
        <v>1162</v>
      </c>
      <c r="B440" s="199">
        <f t="shared" si="9"/>
        <v>353</v>
      </c>
      <c r="C440" s="199">
        <v>33</v>
      </c>
      <c r="D440" s="199">
        <v>320</v>
      </c>
    </row>
    <row r="441" spans="1:4" ht="18.75" customHeight="1">
      <c r="A441" s="198" t="s">
        <v>924</v>
      </c>
      <c r="B441" s="199">
        <f t="shared" si="9"/>
        <v>377</v>
      </c>
      <c r="C441" s="199">
        <v>159</v>
      </c>
      <c r="D441" s="199">
        <v>218</v>
      </c>
    </row>
    <row r="442" spans="1:4" ht="18.75" customHeight="1">
      <c r="A442" s="198" t="s">
        <v>925</v>
      </c>
      <c r="B442" s="199">
        <f t="shared" si="9"/>
        <v>35</v>
      </c>
      <c r="C442" s="199"/>
      <c r="D442" s="199">
        <v>35</v>
      </c>
    </row>
    <row r="443" spans="1:4" ht="18.75" customHeight="1">
      <c r="A443" s="198" t="s">
        <v>78</v>
      </c>
      <c r="B443" s="199">
        <f t="shared" si="9"/>
        <v>0</v>
      </c>
      <c r="C443" s="199"/>
      <c r="D443" s="199"/>
    </row>
    <row r="444" spans="1:4" ht="18.75" customHeight="1">
      <c r="A444" s="198" t="s">
        <v>133</v>
      </c>
      <c r="B444" s="199">
        <f t="shared" si="9"/>
        <v>798</v>
      </c>
      <c r="C444" s="199">
        <v>798</v>
      </c>
      <c r="D444" s="199"/>
    </row>
    <row r="445" spans="1:4" ht="18.75" customHeight="1">
      <c r="A445" s="211" t="s">
        <v>1163</v>
      </c>
      <c r="B445" s="199">
        <f t="shared" si="9"/>
        <v>0</v>
      </c>
      <c r="C445" s="199"/>
      <c r="D445" s="199"/>
    </row>
    <row r="446" spans="1:4" ht="18.75" customHeight="1">
      <c r="A446" s="211" t="s">
        <v>1164</v>
      </c>
      <c r="B446" s="199">
        <f t="shared" si="9"/>
        <v>0</v>
      </c>
      <c r="C446" s="199"/>
      <c r="D446" s="199"/>
    </row>
    <row r="447" spans="1:4" ht="18.75" customHeight="1">
      <c r="A447" s="211" t="s">
        <v>1165</v>
      </c>
      <c r="B447" s="199">
        <f t="shared" si="9"/>
        <v>37</v>
      </c>
      <c r="C447" s="199">
        <v>13</v>
      </c>
      <c r="D447" s="199">
        <v>24</v>
      </c>
    </row>
    <row r="448" spans="1:4" ht="18.75" customHeight="1">
      <c r="A448" s="198" t="s">
        <v>134</v>
      </c>
      <c r="B448" s="199">
        <f t="shared" si="9"/>
        <v>0</v>
      </c>
      <c r="C448" s="199"/>
      <c r="D448" s="199"/>
    </row>
    <row r="449" spans="1:4" ht="18.75" customHeight="1">
      <c r="A449" s="198" t="s">
        <v>135</v>
      </c>
      <c r="B449" s="199">
        <f t="shared" si="9"/>
        <v>933</v>
      </c>
      <c r="C449" s="199">
        <f>SUM(C450:C457)</f>
        <v>288</v>
      </c>
      <c r="D449" s="199">
        <f>SUM(D450:D457)</f>
        <v>645</v>
      </c>
    </row>
    <row r="450" spans="1:4" ht="18.75" customHeight="1">
      <c r="A450" s="198" t="s">
        <v>48</v>
      </c>
      <c r="B450" s="199">
        <f t="shared" si="9"/>
        <v>282</v>
      </c>
      <c r="C450" s="199">
        <v>282</v>
      </c>
      <c r="D450" s="199"/>
    </row>
    <row r="451" spans="1:4" ht="18.75" customHeight="1">
      <c r="A451" s="198" t="s">
        <v>49</v>
      </c>
      <c r="B451" s="199"/>
      <c r="C451" s="199">
        <v>6</v>
      </c>
      <c r="D451" s="199"/>
    </row>
    <row r="452" spans="1:4" ht="18.75" customHeight="1">
      <c r="A452" s="198" t="s">
        <v>57</v>
      </c>
      <c r="B452" s="199">
        <f t="shared" si="9"/>
        <v>0</v>
      </c>
      <c r="C452" s="199"/>
      <c r="D452" s="199"/>
    </row>
    <row r="453" spans="1:4" ht="18.75" customHeight="1">
      <c r="A453" s="198" t="s">
        <v>136</v>
      </c>
      <c r="B453" s="199">
        <f t="shared" si="9"/>
        <v>0</v>
      </c>
      <c r="C453" s="199"/>
      <c r="D453" s="199"/>
    </row>
    <row r="454" spans="1:4" ht="18.75" customHeight="1">
      <c r="A454" s="198" t="s">
        <v>137</v>
      </c>
      <c r="B454" s="199">
        <f t="shared" si="9"/>
        <v>0</v>
      </c>
      <c r="C454" s="199"/>
      <c r="D454" s="199"/>
    </row>
    <row r="455" spans="1:4" ht="18.75" customHeight="1">
      <c r="A455" s="198" t="s">
        <v>138</v>
      </c>
      <c r="B455" s="199">
        <f t="shared" si="9"/>
        <v>347</v>
      </c>
      <c r="C455" s="199"/>
      <c r="D455" s="199">
        <v>347</v>
      </c>
    </row>
    <row r="456" spans="1:4" ht="18.75" customHeight="1">
      <c r="A456" s="211" t="s">
        <v>1166</v>
      </c>
      <c r="B456" s="199">
        <f t="shared" si="9"/>
        <v>3</v>
      </c>
      <c r="C456" s="199"/>
      <c r="D456" s="199">
        <v>3</v>
      </c>
    </row>
    <row r="457" spans="1:4" ht="18.75" customHeight="1">
      <c r="A457" s="198" t="s">
        <v>139</v>
      </c>
      <c r="B457" s="199">
        <f t="shared" si="9"/>
        <v>295</v>
      </c>
      <c r="C457" s="199"/>
      <c r="D457" s="199">
        <v>295</v>
      </c>
    </row>
    <row r="458" spans="1:4" s="210" customFormat="1" ht="18.75" customHeight="1">
      <c r="A458" s="208" t="s">
        <v>140</v>
      </c>
      <c r="B458" s="209">
        <f t="shared" si="9"/>
        <v>26690</v>
      </c>
      <c r="C458" s="209">
        <f>SUM(C459:C466)</f>
        <v>400</v>
      </c>
      <c r="D458" s="209">
        <f>SUM(D459:D466)</f>
        <v>26290</v>
      </c>
    </row>
    <row r="459" spans="1:4" ht="18.75" customHeight="1">
      <c r="A459" s="198" t="s">
        <v>141</v>
      </c>
      <c r="B459" s="199">
        <f t="shared" si="9"/>
        <v>136</v>
      </c>
      <c r="C459" s="199">
        <v>136</v>
      </c>
      <c r="D459" s="199"/>
    </row>
    <row r="460" spans="1:4" ht="18.75" customHeight="1">
      <c r="A460" s="198" t="s">
        <v>142</v>
      </c>
      <c r="B460" s="199">
        <f t="shared" si="9"/>
        <v>264</v>
      </c>
      <c r="C460" s="199">
        <v>264</v>
      </c>
      <c r="D460" s="199"/>
    </row>
    <row r="461" spans="1:4" ht="18.75" customHeight="1">
      <c r="A461" s="198" t="s">
        <v>926</v>
      </c>
      <c r="B461" s="199">
        <f t="shared" si="9"/>
        <v>0</v>
      </c>
      <c r="C461" s="199"/>
      <c r="D461" s="199"/>
    </row>
    <row r="462" spans="1:4" ht="18.75" customHeight="1">
      <c r="A462" s="198" t="s">
        <v>927</v>
      </c>
      <c r="B462" s="199">
        <f t="shared" si="9"/>
        <v>0</v>
      </c>
      <c r="C462" s="199"/>
      <c r="D462" s="199"/>
    </row>
    <row r="463" spans="1:4" ht="18.75" customHeight="1">
      <c r="A463" s="198" t="s">
        <v>143</v>
      </c>
      <c r="B463" s="199">
        <f t="shared" si="9"/>
        <v>13364</v>
      </c>
      <c r="C463" s="199"/>
      <c r="D463" s="199">
        <v>13364</v>
      </c>
    </row>
    <row r="464" spans="1:4" ht="18.75" customHeight="1">
      <c r="A464" s="198" t="s">
        <v>144</v>
      </c>
      <c r="B464" s="199">
        <f t="shared" si="9"/>
        <v>0</v>
      </c>
      <c r="C464" s="199"/>
      <c r="D464" s="199"/>
    </row>
    <row r="465" spans="1:4" s="210" customFormat="1" ht="18.75" customHeight="1">
      <c r="A465" s="208" t="s">
        <v>145</v>
      </c>
      <c r="B465" s="209">
        <f t="shared" si="9"/>
        <v>12926</v>
      </c>
      <c r="C465" s="209"/>
      <c r="D465" s="209">
        <v>12926</v>
      </c>
    </row>
    <row r="466" spans="1:4" ht="18.75" customHeight="1">
      <c r="A466" s="198" t="s">
        <v>928</v>
      </c>
      <c r="B466" s="199">
        <f t="shared" si="9"/>
        <v>0</v>
      </c>
      <c r="C466" s="199"/>
      <c r="D466" s="199"/>
    </row>
    <row r="467" spans="1:4" ht="18.75" customHeight="1">
      <c r="A467" s="198" t="s">
        <v>146</v>
      </c>
      <c r="B467" s="199">
        <f t="shared" si="9"/>
        <v>235</v>
      </c>
      <c r="C467" s="199">
        <f>SUM(C468:C476)</f>
        <v>25</v>
      </c>
      <c r="D467" s="199">
        <f>SUM(D468:D476)</f>
        <v>210</v>
      </c>
    </row>
    <row r="468" spans="1:4" ht="18.75" customHeight="1">
      <c r="A468" s="198" t="s">
        <v>1167</v>
      </c>
      <c r="B468" s="199">
        <f t="shared" si="9"/>
        <v>0</v>
      </c>
      <c r="C468" s="199"/>
      <c r="D468" s="199"/>
    </row>
    <row r="469" spans="1:4" ht="18.75" customHeight="1">
      <c r="A469" s="198" t="s">
        <v>1168</v>
      </c>
      <c r="B469" s="199">
        <f t="shared" si="9"/>
        <v>0</v>
      </c>
      <c r="C469" s="199"/>
      <c r="D469" s="199"/>
    </row>
    <row r="470" spans="1:4" ht="18.75" customHeight="1">
      <c r="A470" s="198" t="s">
        <v>1169</v>
      </c>
      <c r="B470" s="199">
        <f t="shared" si="9"/>
        <v>75</v>
      </c>
      <c r="C470" s="199">
        <v>25</v>
      </c>
      <c r="D470" s="199">
        <v>50</v>
      </c>
    </row>
    <row r="471" spans="1:4" ht="18.75" customHeight="1">
      <c r="A471" s="198" t="s">
        <v>1170</v>
      </c>
      <c r="B471" s="199">
        <f t="shared" si="9"/>
        <v>0</v>
      </c>
      <c r="C471" s="199"/>
      <c r="D471" s="199"/>
    </row>
    <row r="472" spans="1:4" ht="18.75" customHeight="1">
      <c r="A472" s="198" t="s">
        <v>1171</v>
      </c>
      <c r="B472" s="199">
        <f t="shared" si="9"/>
        <v>0</v>
      </c>
      <c r="C472" s="199"/>
      <c r="D472" s="199"/>
    </row>
    <row r="473" spans="1:4" ht="18.75" customHeight="1">
      <c r="A473" s="198" t="s">
        <v>1172</v>
      </c>
      <c r="B473" s="199">
        <f t="shared" si="9"/>
        <v>0</v>
      </c>
      <c r="C473" s="199"/>
      <c r="D473" s="199"/>
    </row>
    <row r="474" spans="1:4" ht="18.75" customHeight="1">
      <c r="A474" s="198" t="s">
        <v>1173</v>
      </c>
      <c r="B474" s="199">
        <f t="shared" si="9"/>
        <v>0</v>
      </c>
      <c r="C474" s="199"/>
      <c r="D474" s="199"/>
    </row>
    <row r="475" spans="1:4" ht="18.75" customHeight="1">
      <c r="A475" s="198" t="s">
        <v>1174</v>
      </c>
      <c r="B475" s="199">
        <f t="shared" si="9"/>
        <v>0</v>
      </c>
      <c r="C475" s="199"/>
      <c r="D475" s="199"/>
    </row>
    <row r="476" spans="1:4" ht="18.75" customHeight="1">
      <c r="A476" s="198" t="s">
        <v>1175</v>
      </c>
      <c r="B476" s="199">
        <f t="shared" si="9"/>
        <v>160</v>
      </c>
      <c r="C476" s="199"/>
      <c r="D476" s="199">
        <v>160</v>
      </c>
    </row>
    <row r="477" spans="1:4" ht="18.75" customHeight="1">
      <c r="A477" s="198" t="s">
        <v>147</v>
      </c>
      <c r="B477" s="199">
        <f t="shared" si="9"/>
        <v>4110</v>
      </c>
      <c r="C477" s="199">
        <f>SUM(C478:C484)</f>
        <v>5</v>
      </c>
      <c r="D477" s="199">
        <f>SUM(D478:D484)</f>
        <v>4105</v>
      </c>
    </row>
    <row r="478" spans="1:4" ht="18.75" customHeight="1">
      <c r="A478" s="198" t="s">
        <v>148</v>
      </c>
      <c r="B478" s="199">
        <f t="shared" si="9"/>
        <v>0</v>
      </c>
      <c r="C478" s="199"/>
      <c r="D478" s="199"/>
    </row>
    <row r="479" spans="1:4" ht="18.75" customHeight="1">
      <c r="A479" s="198" t="s">
        <v>1176</v>
      </c>
      <c r="B479" s="199">
        <f t="shared" si="9"/>
        <v>0</v>
      </c>
      <c r="C479" s="199"/>
      <c r="D479" s="199"/>
    </row>
    <row r="480" spans="1:4" ht="18.75" customHeight="1">
      <c r="A480" s="198" t="s">
        <v>1177</v>
      </c>
      <c r="B480" s="199">
        <f t="shared" si="9"/>
        <v>500</v>
      </c>
      <c r="C480" s="199"/>
      <c r="D480" s="199">
        <v>500</v>
      </c>
    </row>
    <row r="481" spans="1:4" ht="18.75" customHeight="1">
      <c r="A481" s="198" t="s">
        <v>1178</v>
      </c>
      <c r="B481" s="199">
        <f t="shared" si="9"/>
        <v>0</v>
      </c>
      <c r="C481" s="199"/>
      <c r="D481" s="199"/>
    </row>
    <row r="482" spans="1:4" ht="18.75" customHeight="1">
      <c r="A482" s="198" t="s">
        <v>1179</v>
      </c>
      <c r="B482" s="199">
        <f t="shared" si="9"/>
        <v>689</v>
      </c>
      <c r="C482" s="199"/>
      <c r="D482" s="199">
        <v>689</v>
      </c>
    </row>
    <row r="483" spans="1:4" ht="18.75" customHeight="1">
      <c r="A483" s="198" t="s">
        <v>1180</v>
      </c>
      <c r="B483" s="199">
        <f t="shared" si="9"/>
        <v>0</v>
      </c>
      <c r="C483" s="199"/>
      <c r="D483" s="199"/>
    </row>
    <row r="484" spans="1:4" ht="18.75" customHeight="1">
      <c r="A484" s="198" t="s">
        <v>149</v>
      </c>
      <c r="B484" s="199">
        <f t="shared" si="9"/>
        <v>2921</v>
      </c>
      <c r="C484" s="199">
        <v>5</v>
      </c>
      <c r="D484" s="199">
        <v>2916</v>
      </c>
    </row>
    <row r="485" spans="1:4" ht="18.75" customHeight="1">
      <c r="A485" s="198" t="s">
        <v>150</v>
      </c>
      <c r="B485" s="199">
        <f t="shared" si="9"/>
        <v>195</v>
      </c>
      <c r="C485" s="199">
        <f>SUM(C486:C491)</f>
        <v>0</v>
      </c>
      <c r="D485" s="199">
        <f>SUM(D486:D491)</f>
        <v>195</v>
      </c>
    </row>
    <row r="486" spans="1:4" ht="18.75" customHeight="1">
      <c r="A486" s="198" t="s">
        <v>1181</v>
      </c>
      <c r="B486" s="199">
        <f t="shared" si="9"/>
        <v>150</v>
      </c>
      <c r="C486" s="199"/>
      <c r="D486" s="199">
        <v>150</v>
      </c>
    </row>
    <row r="487" spans="1:4" ht="18.75" customHeight="1">
      <c r="A487" s="198" t="s">
        <v>1182</v>
      </c>
      <c r="B487" s="199">
        <f t="shared" si="9"/>
        <v>20</v>
      </c>
      <c r="C487" s="199"/>
      <c r="D487" s="199">
        <v>20</v>
      </c>
    </row>
    <row r="488" spans="1:4" ht="18.75" customHeight="1">
      <c r="A488" s="198" t="s">
        <v>1183</v>
      </c>
      <c r="B488" s="199">
        <f t="shared" si="9"/>
        <v>0</v>
      </c>
      <c r="C488" s="199"/>
      <c r="D488" s="199"/>
    </row>
    <row r="489" spans="1:4" ht="18.75" customHeight="1">
      <c r="A489" s="198" t="s">
        <v>1184</v>
      </c>
      <c r="B489" s="199">
        <f t="shared" si="9"/>
        <v>20</v>
      </c>
      <c r="C489" s="199"/>
      <c r="D489" s="199">
        <v>20</v>
      </c>
    </row>
    <row r="490" spans="1:4" ht="18.75" customHeight="1">
      <c r="A490" s="198" t="s">
        <v>1185</v>
      </c>
      <c r="B490" s="199">
        <f t="shared" si="9"/>
        <v>0</v>
      </c>
      <c r="C490" s="199"/>
      <c r="D490" s="199"/>
    </row>
    <row r="491" spans="1:4" ht="18.75" customHeight="1">
      <c r="A491" s="198" t="s">
        <v>1186</v>
      </c>
      <c r="B491" s="199">
        <f t="shared" si="9"/>
        <v>5</v>
      </c>
      <c r="C491" s="199"/>
      <c r="D491" s="199">
        <v>5</v>
      </c>
    </row>
    <row r="492" spans="1:4" ht="18.75" customHeight="1">
      <c r="A492" s="198" t="s">
        <v>151</v>
      </c>
      <c r="B492" s="199">
        <f t="shared" si="9"/>
        <v>5579</v>
      </c>
      <c r="C492" s="199">
        <f>SUM(C493:C498)</f>
        <v>2</v>
      </c>
      <c r="D492" s="199">
        <f>SUM(D493:D498)</f>
        <v>5577</v>
      </c>
    </row>
    <row r="493" spans="1:4" ht="18.75" customHeight="1">
      <c r="A493" s="198" t="s">
        <v>1187</v>
      </c>
      <c r="B493" s="199">
        <f t="shared" si="9"/>
        <v>25</v>
      </c>
      <c r="C493" s="199"/>
      <c r="D493" s="199">
        <v>25</v>
      </c>
    </row>
    <row r="494" spans="1:4" ht="18.75" customHeight="1">
      <c r="A494" s="198" t="s">
        <v>1188</v>
      </c>
      <c r="B494" s="199">
        <f t="shared" si="9"/>
        <v>1609</v>
      </c>
      <c r="C494" s="199"/>
      <c r="D494" s="199">
        <v>1609</v>
      </c>
    </row>
    <row r="495" spans="1:4" ht="18.75" customHeight="1">
      <c r="A495" s="198" t="s">
        <v>1189</v>
      </c>
      <c r="B495" s="199">
        <f t="shared" si="9"/>
        <v>0</v>
      </c>
      <c r="C495" s="199"/>
      <c r="D495" s="199"/>
    </row>
    <row r="496" spans="1:4" ht="18.75" customHeight="1">
      <c r="A496" s="198" t="s">
        <v>1190</v>
      </c>
      <c r="B496" s="199">
        <f t="shared" si="9"/>
        <v>490</v>
      </c>
      <c r="C496" s="199"/>
      <c r="D496" s="199">
        <v>490</v>
      </c>
    </row>
    <row r="497" spans="1:4" ht="18.75" customHeight="1">
      <c r="A497" s="198" t="s">
        <v>1191</v>
      </c>
      <c r="B497" s="199">
        <f t="shared" si="9"/>
        <v>555</v>
      </c>
      <c r="C497" s="199">
        <v>2</v>
      </c>
      <c r="D497" s="199">
        <v>553</v>
      </c>
    </row>
    <row r="498" spans="1:4" ht="18.75" customHeight="1">
      <c r="A498" s="198" t="s">
        <v>1192</v>
      </c>
      <c r="B498" s="199">
        <f t="shared" si="9"/>
        <v>2900</v>
      </c>
      <c r="C498" s="199"/>
      <c r="D498" s="199">
        <v>2900</v>
      </c>
    </row>
    <row r="499" spans="1:4" ht="18.75" customHeight="1">
      <c r="A499" s="198" t="s">
        <v>152</v>
      </c>
      <c r="B499" s="199">
        <f t="shared" si="9"/>
        <v>1519</v>
      </c>
      <c r="C499" s="199">
        <f>SUM(C500:C507)</f>
        <v>122</v>
      </c>
      <c r="D499" s="199">
        <f>SUM(D500:D507)</f>
        <v>1397</v>
      </c>
    </row>
    <row r="500" spans="1:4" ht="18.75" customHeight="1">
      <c r="A500" s="198" t="s">
        <v>48</v>
      </c>
      <c r="B500" s="199">
        <f t="shared" si="9"/>
        <v>132</v>
      </c>
      <c r="C500" s="199">
        <v>122</v>
      </c>
      <c r="D500" s="199">
        <v>10</v>
      </c>
    </row>
    <row r="501" spans="1:4" ht="18.75" customHeight="1">
      <c r="A501" s="211" t="s">
        <v>1193</v>
      </c>
      <c r="B501" s="199">
        <f t="shared" si="9"/>
        <v>0</v>
      </c>
      <c r="C501" s="199"/>
      <c r="D501" s="199"/>
    </row>
    <row r="502" spans="1:4" ht="18.75" customHeight="1">
      <c r="A502" s="211" t="s">
        <v>1194</v>
      </c>
      <c r="B502" s="199">
        <f t="shared" si="9"/>
        <v>0</v>
      </c>
      <c r="C502" s="199"/>
      <c r="D502" s="199"/>
    </row>
    <row r="503" spans="1:4" ht="18.75" customHeight="1">
      <c r="A503" s="198" t="s">
        <v>153</v>
      </c>
      <c r="B503" s="199">
        <f t="shared" si="9"/>
        <v>80</v>
      </c>
      <c r="C503" s="199"/>
      <c r="D503" s="199">
        <v>80</v>
      </c>
    </row>
    <row r="504" spans="1:4" ht="18.75" customHeight="1">
      <c r="A504" s="211" t="s">
        <v>1195</v>
      </c>
      <c r="B504" s="199">
        <f t="shared" si="9"/>
        <v>110</v>
      </c>
      <c r="C504" s="199"/>
      <c r="D504" s="199">
        <v>110</v>
      </c>
    </row>
    <row r="505" spans="1:4" ht="18.75" customHeight="1">
      <c r="A505" s="211" t="s">
        <v>1196</v>
      </c>
      <c r="B505" s="199">
        <f t="shared" si="9"/>
        <v>0</v>
      </c>
      <c r="C505" s="199"/>
      <c r="D505" s="199"/>
    </row>
    <row r="506" spans="1:4" ht="18.75" customHeight="1">
      <c r="A506" s="211" t="s">
        <v>1197</v>
      </c>
      <c r="B506" s="199">
        <f t="shared" si="9"/>
        <v>1181</v>
      </c>
      <c r="C506" s="199"/>
      <c r="D506" s="199">
        <v>1181</v>
      </c>
    </row>
    <row r="507" spans="1:4" ht="18.75" customHeight="1">
      <c r="A507" s="198" t="s">
        <v>154</v>
      </c>
      <c r="B507" s="199">
        <f t="shared" si="9"/>
        <v>16</v>
      </c>
      <c r="C507" s="199"/>
      <c r="D507" s="199">
        <v>16</v>
      </c>
    </row>
    <row r="508" spans="1:4" ht="18.75" customHeight="1">
      <c r="A508" s="198" t="s">
        <v>155</v>
      </c>
      <c r="B508" s="199">
        <f t="shared" si="9"/>
        <v>0</v>
      </c>
      <c r="C508" s="199">
        <f>SUM(C509:C512)</f>
        <v>0</v>
      </c>
      <c r="D508" s="199">
        <f>SUM(D509:D512)</f>
        <v>0</v>
      </c>
    </row>
    <row r="509" spans="1:4" ht="18.75" customHeight="1">
      <c r="A509" s="198" t="s">
        <v>48</v>
      </c>
      <c r="B509" s="199">
        <f t="shared" si="9"/>
        <v>0</v>
      </c>
      <c r="C509" s="199"/>
      <c r="D509" s="199"/>
    </row>
    <row r="510" spans="1:4" ht="18.75" customHeight="1">
      <c r="A510" s="198" t="s">
        <v>49</v>
      </c>
      <c r="B510" s="199">
        <f t="shared" si="9"/>
        <v>0</v>
      </c>
      <c r="C510" s="199"/>
      <c r="D510" s="199"/>
    </row>
    <row r="511" spans="1:4" ht="18.75" customHeight="1">
      <c r="A511" s="211" t="s">
        <v>1194</v>
      </c>
      <c r="B511" s="199">
        <f t="shared" si="9"/>
        <v>0</v>
      </c>
      <c r="C511" s="199"/>
      <c r="D511" s="199"/>
    </row>
    <row r="512" spans="1:4" ht="18.75" customHeight="1">
      <c r="A512" s="198" t="s">
        <v>929</v>
      </c>
      <c r="B512" s="199">
        <f t="shared" si="9"/>
        <v>0</v>
      </c>
      <c r="C512" s="199"/>
      <c r="D512" s="199"/>
    </row>
    <row r="513" spans="1:4" ht="18.75" customHeight="1">
      <c r="A513" s="211" t="s">
        <v>1198</v>
      </c>
      <c r="B513" s="199">
        <f t="shared" si="9"/>
        <v>6221</v>
      </c>
      <c r="C513" s="199">
        <f>SUM(C514:C515)</f>
        <v>0</v>
      </c>
      <c r="D513" s="199">
        <f>SUM(D514:D515)</f>
        <v>6221</v>
      </c>
    </row>
    <row r="514" spans="1:4" ht="18.75" customHeight="1">
      <c r="A514" s="211" t="s">
        <v>1199</v>
      </c>
      <c r="B514" s="199">
        <f t="shared" si="9"/>
        <v>0</v>
      </c>
      <c r="C514" s="199"/>
      <c r="D514" s="199"/>
    </row>
    <row r="515" spans="1:4" ht="18.75" customHeight="1">
      <c r="A515" s="211" t="s">
        <v>1200</v>
      </c>
      <c r="B515" s="199">
        <f t="shared" si="9"/>
        <v>6221</v>
      </c>
      <c r="C515" s="199"/>
      <c r="D515" s="199">
        <v>6221</v>
      </c>
    </row>
    <row r="516" spans="1:4" ht="18.75" customHeight="1">
      <c r="A516" s="198" t="s">
        <v>156</v>
      </c>
      <c r="B516" s="199">
        <f t="shared" si="9"/>
        <v>60</v>
      </c>
      <c r="C516" s="199">
        <f>SUM(C517:C518)</f>
        <v>0</v>
      </c>
      <c r="D516" s="199">
        <f>SUM(D517:D518)</f>
        <v>60</v>
      </c>
    </row>
    <row r="517" spans="1:4" ht="18.75" customHeight="1">
      <c r="A517" s="198" t="s">
        <v>930</v>
      </c>
      <c r="B517" s="199">
        <f t="shared" si="9"/>
        <v>40</v>
      </c>
      <c r="C517" s="199"/>
      <c r="D517" s="199">
        <v>40</v>
      </c>
    </row>
    <row r="518" spans="1:4" ht="18.75" customHeight="1">
      <c r="A518" s="198" t="s">
        <v>157</v>
      </c>
      <c r="B518" s="199">
        <f t="shared" si="9"/>
        <v>20</v>
      </c>
      <c r="C518" s="199"/>
      <c r="D518" s="199">
        <v>20</v>
      </c>
    </row>
    <row r="519" spans="1:4" ht="18.75" customHeight="1">
      <c r="A519" s="211" t="s">
        <v>1201</v>
      </c>
      <c r="B519" s="199">
        <f t="shared" si="9"/>
        <v>1898</v>
      </c>
      <c r="C519" s="199">
        <f>SUM(C520:C521)</f>
        <v>0</v>
      </c>
      <c r="D519" s="199">
        <f>SUM(D520:D521)</f>
        <v>1898</v>
      </c>
    </row>
    <row r="520" spans="1:4" ht="18.75" customHeight="1">
      <c r="A520" s="211" t="s">
        <v>1202</v>
      </c>
      <c r="B520" s="199">
        <f t="shared" si="9"/>
        <v>0</v>
      </c>
      <c r="C520" s="199"/>
      <c r="D520" s="199"/>
    </row>
    <row r="521" spans="1:4" ht="18.75" customHeight="1">
      <c r="A521" s="211" t="s">
        <v>1203</v>
      </c>
      <c r="B521" s="199">
        <f t="shared" si="9"/>
        <v>1898</v>
      </c>
      <c r="C521" s="199"/>
      <c r="D521" s="199">
        <v>1898</v>
      </c>
    </row>
    <row r="522" spans="1:4" ht="18.75" customHeight="1">
      <c r="A522" s="211" t="s">
        <v>1204</v>
      </c>
      <c r="B522" s="199">
        <f t="shared" si="9"/>
        <v>0</v>
      </c>
      <c r="C522" s="199">
        <f>SUM(C523:C524)</f>
        <v>0</v>
      </c>
      <c r="D522" s="199">
        <f>SUM(D523:D524)</f>
        <v>0</v>
      </c>
    </row>
    <row r="523" spans="1:4" ht="18.75" customHeight="1">
      <c r="A523" s="211" t="s">
        <v>1205</v>
      </c>
      <c r="B523" s="199">
        <f t="shared" si="9"/>
        <v>0</v>
      </c>
      <c r="C523" s="199"/>
      <c r="D523" s="199"/>
    </row>
    <row r="524" spans="1:4" ht="18.75" customHeight="1">
      <c r="A524" s="211" t="s">
        <v>1206</v>
      </c>
      <c r="B524" s="199">
        <f t="shared" si="9"/>
        <v>0</v>
      </c>
      <c r="C524" s="199"/>
      <c r="D524" s="199"/>
    </row>
    <row r="525" spans="1:4" ht="18.75" customHeight="1">
      <c r="A525" s="211" t="s">
        <v>1207</v>
      </c>
      <c r="B525" s="199">
        <f t="shared" si="9"/>
        <v>0</v>
      </c>
      <c r="C525" s="199">
        <f>SUM(C526:C527)</f>
        <v>0</v>
      </c>
      <c r="D525" s="199">
        <f>SUM(D526:D527)</f>
        <v>0</v>
      </c>
    </row>
    <row r="526" spans="1:4" ht="18.75" customHeight="1">
      <c r="A526" s="211" t="s">
        <v>1208</v>
      </c>
      <c r="B526" s="199">
        <f t="shared" si="9"/>
        <v>0</v>
      </c>
      <c r="C526" s="199"/>
      <c r="D526" s="199"/>
    </row>
    <row r="527" spans="1:4" ht="18.75" customHeight="1">
      <c r="A527" s="211" t="s">
        <v>1209</v>
      </c>
      <c r="B527" s="199">
        <f t="shared" si="9"/>
        <v>0</v>
      </c>
      <c r="C527" s="199"/>
      <c r="D527" s="199"/>
    </row>
    <row r="528" spans="1:4" ht="18.75" customHeight="1">
      <c r="A528" s="211" t="s">
        <v>1210</v>
      </c>
      <c r="B528" s="199">
        <f t="shared" si="9"/>
        <v>13101</v>
      </c>
      <c r="C528" s="199">
        <f>SUM(C529:C531)</f>
        <v>13101</v>
      </c>
      <c r="D528" s="199">
        <f>SUM(D529:D531)</f>
        <v>0</v>
      </c>
    </row>
    <row r="529" spans="1:4" ht="18.75" customHeight="1">
      <c r="A529" s="211" t="s">
        <v>1211</v>
      </c>
      <c r="B529" s="199">
        <f t="shared" si="9"/>
        <v>0</v>
      </c>
      <c r="C529" s="199"/>
      <c r="D529" s="199"/>
    </row>
    <row r="530" spans="1:4" ht="18.75" customHeight="1">
      <c r="A530" s="211" t="s">
        <v>1212</v>
      </c>
      <c r="B530" s="199">
        <f t="shared" si="9"/>
        <v>13101</v>
      </c>
      <c r="C530" s="199">
        <v>13101</v>
      </c>
      <c r="D530" s="199"/>
    </row>
    <row r="531" spans="1:4" ht="18.75" customHeight="1">
      <c r="A531" s="211" t="s">
        <v>1213</v>
      </c>
      <c r="B531" s="199">
        <f t="shared" si="9"/>
        <v>0</v>
      </c>
      <c r="C531" s="199"/>
      <c r="D531" s="199"/>
    </row>
    <row r="532" spans="1:4" ht="18.75" customHeight="1">
      <c r="A532" s="211" t="s">
        <v>1214</v>
      </c>
      <c r="B532" s="199">
        <f t="shared" si="9"/>
        <v>1370</v>
      </c>
      <c r="C532" s="199">
        <f>SUM(C533:C536)</f>
        <v>1370</v>
      </c>
      <c r="D532" s="199">
        <f>SUM(D533:D536)</f>
        <v>0</v>
      </c>
    </row>
    <row r="533" spans="1:4" ht="18.75" customHeight="1">
      <c r="A533" s="211" t="s">
        <v>1215</v>
      </c>
      <c r="B533" s="199">
        <f t="shared" si="9"/>
        <v>705</v>
      </c>
      <c r="C533" s="199">
        <v>705</v>
      </c>
      <c r="D533" s="199"/>
    </row>
    <row r="534" spans="1:4" ht="18.75" customHeight="1">
      <c r="A534" s="211" t="s">
        <v>1216</v>
      </c>
      <c r="B534" s="199">
        <f t="shared" si="9"/>
        <v>328</v>
      </c>
      <c r="C534" s="199">
        <v>328</v>
      </c>
      <c r="D534" s="199"/>
    </row>
    <row r="535" spans="1:4" ht="18.75" customHeight="1">
      <c r="A535" s="211" t="s">
        <v>1217</v>
      </c>
      <c r="B535" s="199">
        <f t="shared" si="9"/>
        <v>337</v>
      </c>
      <c r="C535" s="199">
        <v>337</v>
      </c>
      <c r="D535" s="199"/>
    </row>
    <row r="536" spans="1:4" ht="18.75" customHeight="1">
      <c r="A536" s="211" t="s">
        <v>1218</v>
      </c>
      <c r="B536" s="199">
        <f t="shared" si="9"/>
        <v>0</v>
      </c>
      <c r="C536" s="199"/>
      <c r="D536" s="199"/>
    </row>
    <row r="537" spans="1:4" ht="18.75" customHeight="1">
      <c r="A537" s="211" t="s">
        <v>1219</v>
      </c>
      <c r="B537" s="199">
        <f t="shared" si="9"/>
        <v>0</v>
      </c>
      <c r="C537" s="199">
        <f>SUM(C538:C544)</f>
        <v>0</v>
      </c>
      <c r="D537" s="199">
        <f>SUM(D538:D544)</f>
        <v>0</v>
      </c>
    </row>
    <row r="538" spans="1:4" ht="18.75" customHeight="1">
      <c r="A538" s="211" t="s">
        <v>1220</v>
      </c>
      <c r="B538" s="199">
        <f t="shared" si="9"/>
        <v>0</v>
      </c>
      <c r="C538" s="199"/>
      <c r="D538" s="199"/>
    </row>
    <row r="539" spans="1:4" ht="18.75" customHeight="1">
      <c r="A539" s="211" t="s">
        <v>1193</v>
      </c>
      <c r="B539" s="199">
        <f t="shared" si="9"/>
        <v>0</v>
      </c>
      <c r="C539" s="199"/>
      <c r="D539" s="199"/>
    </row>
    <row r="540" spans="1:4" ht="18.75" customHeight="1">
      <c r="A540" s="211" t="s">
        <v>1194</v>
      </c>
      <c r="B540" s="199">
        <f t="shared" si="9"/>
        <v>0</v>
      </c>
      <c r="C540" s="199"/>
      <c r="D540" s="199"/>
    </row>
    <row r="541" spans="1:4" ht="18.75" customHeight="1">
      <c r="A541" s="211" t="s">
        <v>1221</v>
      </c>
      <c r="B541" s="199">
        <f t="shared" si="9"/>
        <v>0</v>
      </c>
      <c r="C541" s="199"/>
      <c r="D541" s="199"/>
    </row>
    <row r="542" spans="1:4" ht="18.75" customHeight="1">
      <c r="A542" s="211" t="s">
        <v>1222</v>
      </c>
      <c r="B542" s="199">
        <f t="shared" si="9"/>
        <v>0</v>
      </c>
      <c r="C542" s="199"/>
      <c r="D542" s="199"/>
    </row>
    <row r="543" spans="1:4" ht="18.75" customHeight="1">
      <c r="A543" s="211" t="s">
        <v>1223</v>
      </c>
      <c r="B543" s="199">
        <f t="shared" si="9"/>
        <v>0</v>
      </c>
      <c r="C543" s="199"/>
      <c r="D543" s="199"/>
    </row>
    <row r="544" spans="1:4" ht="18.75" customHeight="1">
      <c r="A544" s="211" t="s">
        <v>1224</v>
      </c>
      <c r="B544" s="199">
        <f t="shared" si="9"/>
        <v>0</v>
      </c>
      <c r="C544" s="199"/>
      <c r="D544" s="199"/>
    </row>
    <row r="545" spans="1:4" ht="18.75" customHeight="1">
      <c r="A545" s="198" t="s">
        <v>158</v>
      </c>
      <c r="B545" s="199">
        <f t="shared" si="9"/>
        <v>68</v>
      </c>
      <c r="C545" s="199">
        <f>C546</f>
        <v>16</v>
      </c>
      <c r="D545" s="199">
        <f>D546</f>
        <v>52</v>
      </c>
    </row>
    <row r="546" spans="1:4" ht="18.75" customHeight="1">
      <c r="A546" s="198" t="s">
        <v>159</v>
      </c>
      <c r="B546" s="199">
        <f t="shared" si="9"/>
        <v>68</v>
      </c>
      <c r="C546" s="199">
        <v>16</v>
      </c>
      <c r="D546" s="199">
        <v>52</v>
      </c>
    </row>
    <row r="547" spans="1:4" s="219" customFormat="1" ht="18.75" customHeight="1">
      <c r="A547" s="217" t="s">
        <v>160</v>
      </c>
      <c r="B547" s="209">
        <f t="shared" si="9"/>
        <v>51984</v>
      </c>
      <c r="C547" s="218">
        <f>C548+C553+C562+C566+C577+C579+C583+C591+C595+C599+C603+C606+C615+C617</f>
        <v>9428</v>
      </c>
      <c r="D547" s="218">
        <f>D548+D553+D562+D566+D577+D579+D583+D591+D595+D599+D603+D606+D615+D617</f>
        <v>42556</v>
      </c>
    </row>
    <row r="548" spans="1:4" ht="18.75" customHeight="1">
      <c r="A548" s="198" t="s">
        <v>161</v>
      </c>
      <c r="B548" s="199">
        <f t="shared" si="9"/>
        <v>2985</v>
      </c>
      <c r="C548" s="199">
        <f>SUM(C549:C552)</f>
        <v>351</v>
      </c>
      <c r="D548" s="199">
        <f>SUM(D549:D552)</f>
        <v>2634</v>
      </c>
    </row>
    <row r="549" spans="1:4" ht="18.75" customHeight="1">
      <c r="A549" s="198" t="s">
        <v>48</v>
      </c>
      <c r="B549" s="199">
        <f t="shared" si="9"/>
        <v>25</v>
      </c>
      <c r="C549" s="199">
        <v>25</v>
      </c>
      <c r="D549" s="199"/>
    </row>
    <row r="550" spans="1:4" ht="18.75" customHeight="1">
      <c r="A550" s="198" t="s">
        <v>49</v>
      </c>
      <c r="B550" s="199">
        <f t="shared" si="9"/>
        <v>1835</v>
      </c>
      <c r="C550" s="199">
        <v>13</v>
      </c>
      <c r="D550" s="199">
        <v>1822</v>
      </c>
    </row>
    <row r="551" spans="1:4" ht="18.75" customHeight="1">
      <c r="A551" s="198" t="s">
        <v>57</v>
      </c>
      <c r="B551" s="199">
        <f aca="true" t="shared" si="10" ref="B551:B641">C551+D551</f>
        <v>0</v>
      </c>
      <c r="C551" s="199"/>
      <c r="D551" s="199"/>
    </row>
    <row r="552" spans="1:4" ht="18.75" customHeight="1">
      <c r="A552" s="198" t="s">
        <v>162</v>
      </c>
      <c r="B552" s="199">
        <f t="shared" si="10"/>
        <v>1125</v>
      </c>
      <c r="C552" s="199">
        <v>313</v>
      </c>
      <c r="D552" s="199">
        <v>812</v>
      </c>
    </row>
    <row r="553" spans="1:4" ht="18.75" customHeight="1">
      <c r="A553" s="198" t="s">
        <v>163</v>
      </c>
      <c r="B553" s="199">
        <f t="shared" si="10"/>
        <v>1550</v>
      </c>
      <c r="C553" s="199">
        <f>SUM(C554:C561)</f>
        <v>450</v>
      </c>
      <c r="D553" s="199">
        <f>SUM(D554:D561)</f>
        <v>1100</v>
      </c>
    </row>
    <row r="554" spans="1:4" ht="18.75" customHeight="1">
      <c r="A554" s="198" t="s">
        <v>164</v>
      </c>
      <c r="B554" s="199">
        <f t="shared" si="10"/>
        <v>654</v>
      </c>
      <c r="C554" s="199">
        <v>434</v>
      </c>
      <c r="D554" s="199">
        <v>220</v>
      </c>
    </row>
    <row r="555" spans="1:4" ht="18.75" customHeight="1">
      <c r="A555" s="198" t="s">
        <v>165</v>
      </c>
      <c r="B555" s="199">
        <f t="shared" si="10"/>
        <v>896</v>
      </c>
      <c r="C555" s="199">
        <v>16</v>
      </c>
      <c r="D555" s="199">
        <v>880</v>
      </c>
    </row>
    <row r="556" spans="1:4" ht="18.75" customHeight="1">
      <c r="A556" s="198" t="s">
        <v>931</v>
      </c>
      <c r="B556" s="199">
        <f t="shared" si="10"/>
        <v>0</v>
      </c>
      <c r="C556" s="199"/>
      <c r="D556" s="199"/>
    </row>
    <row r="557" spans="1:4" ht="18.75" customHeight="1">
      <c r="A557" s="198" t="s">
        <v>166</v>
      </c>
      <c r="B557" s="199">
        <f t="shared" si="10"/>
        <v>0</v>
      </c>
      <c r="C557" s="199"/>
      <c r="D557" s="199"/>
    </row>
    <row r="558" spans="1:4" ht="18.75" customHeight="1">
      <c r="A558" s="198" t="s">
        <v>932</v>
      </c>
      <c r="B558" s="199">
        <f t="shared" si="10"/>
        <v>0</v>
      </c>
      <c r="C558" s="199"/>
      <c r="D558" s="199"/>
    </row>
    <row r="559" spans="1:4" ht="18.75" customHeight="1">
      <c r="A559" s="198" t="s">
        <v>933</v>
      </c>
      <c r="B559" s="199">
        <f t="shared" si="10"/>
        <v>0</v>
      </c>
      <c r="C559" s="199"/>
      <c r="D559" s="199"/>
    </row>
    <row r="560" spans="1:4" ht="18.75" customHeight="1">
      <c r="A560" s="198" t="s">
        <v>934</v>
      </c>
      <c r="B560" s="199">
        <f t="shared" si="10"/>
        <v>0</v>
      </c>
      <c r="C560" s="199"/>
      <c r="D560" s="199"/>
    </row>
    <row r="561" spans="1:4" ht="18.75" customHeight="1">
      <c r="A561" s="198" t="s">
        <v>167</v>
      </c>
      <c r="B561" s="199">
        <f t="shared" si="10"/>
        <v>0</v>
      </c>
      <c r="C561" s="199"/>
      <c r="D561" s="199"/>
    </row>
    <row r="562" spans="1:4" ht="18.75" customHeight="1">
      <c r="A562" s="198" t="s">
        <v>168</v>
      </c>
      <c r="B562" s="199">
        <f t="shared" si="10"/>
        <v>4097</v>
      </c>
      <c r="C562" s="199">
        <f>SUM(C563:C565)</f>
        <v>0</v>
      </c>
      <c r="D562" s="199">
        <f>SUM(D563:D565)</f>
        <v>4097</v>
      </c>
    </row>
    <row r="563" spans="1:4" ht="18.75" customHeight="1">
      <c r="A563" s="211" t="s">
        <v>1225</v>
      </c>
      <c r="B563" s="199">
        <f t="shared" si="10"/>
        <v>0</v>
      </c>
      <c r="C563" s="199"/>
      <c r="D563" s="199"/>
    </row>
    <row r="564" spans="1:4" ht="18.75" customHeight="1">
      <c r="A564" s="211" t="s">
        <v>1226</v>
      </c>
      <c r="B564" s="199">
        <f t="shared" si="10"/>
        <v>4097</v>
      </c>
      <c r="C564" s="199"/>
      <c r="D564" s="199">
        <v>4097</v>
      </c>
    </row>
    <row r="565" spans="1:4" ht="18.75" customHeight="1">
      <c r="A565" s="198" t="s">
        <v>169</v>
      </c>
      <c r="B565" s="199">
        <f t="shared" si="10"/>
        <v>0</v>
      </c>
      <c r="C565" s="199"/>
      <c r="D565" s="199"/>
    </row>
    <row r="566" spans="1:4" ht="18.75" customHeight="1">
      <c r="A566" s="198" t="s">
        <v>170</v>
      </c>
      <c r="B566" s="199">
        <f t="shared" si="10"/>
        <v>3515</v>
      </c>
      <c r="C566" s="199">
        <f>SUM(C567:C576)</f>
        <v>1524</v>
      </c>
      <c r="D566" s="199">
        <f>SUM(D567:D576)</f>
        <v>1991</v>
      </c>
    </row>
    <row r="567" spans="1:4" ht="18.75" customHeight="1">
      <c r="A567" s="198" t="s">
        <v>171</v>
      </c>
      <c r="B567" s="199">
        <f t="shared" si="10"/>
        <v>1307</v>
      </c>
      <c r="C567" s="199">
        <v>692</v>
      </c>
      <c r="D567" s="199">
        <v>615</v>
      </c>
    </row>
    <row r="568" spans="1:4" ht="18.75" customHeight="1">
      <c r="A568" s="198" t="s">
        <v>172</v>
      </c>
      <c r="B568" s="199">
        <f t="shared" si="10"/>
        <v>587</v>
      </c>
      <c r="C568" s="199">
        <v>407</v>
      </c>
      <c r="D568" s="199">
        <v>180</v>
      </c>
    </row>
    <row r="569" spans="1:4" ht="18.75" customHeight="1">
      <c r="A569" s="198" t="s">
        <v>173</v>
      </c>
      <c r="B569" s="199">
        <f t="shared" si="10"/>
        <v>925</v>
      </c>
      <c r="C569" s="199">
        <v>425</v>
      </c>
      <c r="D569" s="199">
        <v>500</v>
      </c>
    </row>
    <row r="570" spans="1:4" ht="18.75" customHeight="1">
      <c r="A570" s="211" t="s">
        <v>1227</v>
      </c>
      <c r="B570" s="199">
        <f t="shared" si="10"/>
        <v>0</v>
      </c>
      <c r="C570" s="199"/>
      <c r="D570" s="199"/>
    </row>
    <row r="571" spans="1:4" ht="18.75" customHeight="1">
      <c r="A571" s="211" t="s">
        <v>1228</v>
      </c>
      <c r="B571" s="199">
        <f t="shared" si="10"/>
        <v>0</v>
      </c>
      <c r="C571" s="199"/>
      <c r="D571" s="199"/>
    </row>
    <row r="572" spans="1:4" ht="18.75" customHeight="1">
      <c r="A572" s="211" t="s">
        <v>1229</v>
      </c>
      <c r="B572" s="199">
        <f t="shared" si="10"/>
        <v>0</v>
      </c>
      <c r="C572" s="199"/>
      <c r="D572" s="199"/>
    </row>
    <row r="573" spans="1:4" ht="18.75" customHeight="1">
      <c r="A573" s="211" t="s">
        <v>1230</v>
      </c>
      <c r="B573" s="199">
        <f t="shared" si="10"/>
        <v>115</v>
      </c>
      <c r="C573" s="199"/>
      <c r="D573" s="199">
        <v>115</v>
      </c>
    </row>
    <row r="574" spans="1:4" ht="18.75" customHeight="1">
      <c r="A574" s="211" t="s">
        <v>1231</v>
      </c>
      <c r="B574" s="199">
        <f t="shared" si="10"/>
        <v>388</v>
      </c>
      <c r="C574" s="199"/>
      <c r="D574" s="199">
        <v>388</v>
      </c>
    </row>
    <row r="575" spans="1:4" ht="18.75" customHeight="1">
      <c r="A575" s="198" t="s">
        <v>174</v>
      </c>
      <c r="B575" s="199">
        <f>C575+D575</f>
        <v>10</v>
      </c>
      <c r="C575" s="199"/>
      <c r="D575" s="199">
        <v>10</v>
      </c>
    </row>
    <row r="576" spans="1:4" ht="18.75" customHeight="1">
      <c r="A576" s="198" t="s">
        <v>175</v>
      </c>
      <c r="B576" s="199">
        <f t="shared" si="10"/>
        <v>183</v>
      </c>
      <c r="C576" s="199"/>
      <c r="D576" s="199">
        <v>183</v>
      </c>
    </row>
    <row r="577" spans="1:4" ht="18.75" customHeight="1">
      <c r="A577" s="198" t="s">
        <v>176</v>
      </c>
      <c r="B577" s="199">
        <f t="shared" si="10"/>
        <v>0</v>
      </c>
      <c r="C577" s="199"/>
      <c r="D577" s="199"/>
    </row>
    <row r="578" spans="1:4" ht="18.75" customHeight="1">
      <c r="A578" s="198" t="s">
        <v>177</v>
      </c>
      <c r="B578" s="199">
        <f t="shared" si="10"/>
        <v>0</v>
      </c>
      <c r="C578" s="199"/>
      <c r="D578" s="199"/>
    </row>
    <row r="579" spans="1:4" ht="18.75" customHeight="1">
      <c r="A579" s="198" t="s">
        <v>178</v>
      </c>
      <c r="B579" s="199">
        <f t="shared" si="10"/>
        <v>941</v>
      </c>
      <c r="C579" s="199">
        <f>SUM(C580:C582)</f>
        <v>445</v>
      </c>
      <c r="D579" s="199">
        <f>SUM(D580:D582)</f>
        <v>496</v>
      </c>
    </row>
    <row r="580" spans="1:4" ht="18.75" customHeight="1">
      <c r="A580" s="198" t="s">
        <v>935</v>
      </c>
      <c r="B580" s="199">
        <f t="shared" si="10"/>
        <v>790</v>
      </c>
      <c r="C580" s="199">
        <v>445</v>
      </c>
      <c r="D580" s="199">
        <v>345</v>
      </c>
    </row>
    <row r="581" spans="1:4" ht="18.75" customHeight="1">
      <c r="A581" s="198" t="s">
        <v>179</v>
      </c>
      <c r="B581" s="199">
        <f t="shared" si="10"/>
        <v>151</v>
      </c>
      <c r="C581" s="199"/>
      <c r="D581" s="199">
        <v>151</v>
      </c>
    </row>
    <row r="582" spans="1:4" ht="18.75" customHeight="1">
      <c r="A582" s="198" t="s">
        <v>180</v>
      </c>
      <c r="B582" s="199">
        <f t="shared" si="10"/>
        <v>0</v>
      </c>
      <c r="C582" s="199"/>
      <c r="D582" s="199"/>
    </row>
    <row r="583" spans="1:4" ht="18.75" customHeight="1">
      <c r="A583" s="198" t="s">
        <v>181</v>
      </c>
      <c r="B583" s="199">
        <f t="shared" si="10"/>
        <v>0</v>
      </c>
      <c r="C583" s="199">
        <f>SUM(C584:C590)</f>
        <v>0</v>
      </c>
      <c r="D583" s="199">
        <f>SUM(D584:D590)</f>
        <v>0</v>
      </c>
    </row>
    <row r="584" spans="1:4" ht="18.75" customHeight="1">
      <c r="A584" s="198" t="s">
        <v>48</v>
      </c>
      <c r="B584" s="199">
        <f t="shared" si="10"/>
        <v>0</v>
      </c>
      <c r="C584" s="199"/>
      <c r="D584" s="199"/>
    </row>
    <row r="585" spans="1:4" ht="18.75" customHeight="1">
      <c r="A585" s="198" t="s">
        <v>57</v>
      </c>
      <c r="B585" s="199">
        <f t="shared" si="10"/>
        <v>0</v>
      </c>
      <c r="C585" s="199"/>
      <c r="D585" s="199"/>
    </row>
    <row r="586" spans="1:4" ht="18.75" customHeight="1">
      <c r="A586" s="198" t="s">
        <v>936</v>
      </c>
      <c r="B586" s="199">
        <f t="shared" si="10"/>
        <v>0</v>
      </c>
      <c r="C586" s="199"/>
      <c r="D586" s="199"/>
    </row>
    <row r="587" spans="1:4" ht="18.75" customHeight="1">
      <c r="A587" s="198" t="s">
        <v>937</v>
      </c>
      <c r="B587" s="199">
        <f t="shared" si="10"/>
        <v>0</v>
      </c>
      <c r="C587" s="199"/>
      <c r="D587" s="199"/>
    </row>
    <row r="588" spans="1:4" ht="18.75" customHeight="1">
      <c r="A588" s="198" t="s">
        <v>182</v>
      </c>
      <c r="B588" s="199">
        <f t="shared" si="10"/>
        <v>0</v>
      </c>
      <c r="C588" s="199"/>
      <c r="D588" s="199"/>
    </row>
    <row r="589" spans="1:4" ht="18.75" customHeight="1">
      <c r="A589" s="198" t="s">
        <v>52</v>
      </c>
      <c r="B589" s="199">
        <f t="shared" si="10"/>
        <v>0</v>
      </c>
      <c r="C589" s="199"/>
      <c r="D589" s="199"/>
    </row>
    <row r="590" spans="1:4" ht="18.75" customHeight="1">
      <c r="A590" s="198" t="s">
        <v>183</v>
      </c>
      <c r="B590" s="199">
        <f t="shared" si="10"/>
        <v>0</v>
      </c>
      <c r="C590" s="199"/>
      <c r="D590" s="199"/>
    </row>
    <row r="591" spans="1:4" ht="18.75" customHeight="1">
      <c r="A591" s="198" t="s">
        <v>184</v>
      </c>
      <c r="B591" s="199">
        <f t="shared" si="10"/>
        <v>5854</v>
      </c>
      <c r="C591" s="199">
        <f>SUM(C592:C594)</f>
        <v>5854</v>
      </c>
      <c r="D591" s="199">
        <f>SUM(D592:D594)</f>
        <v>0</v>
      </c>
    </row>
    <row r="592" spans="1:4" ht="18.75" customHeight="1">
      <c r="A592" s="198" t="s">
        <v>185</v>
      </c>
      <c r="B592" s="199">
        <f t="shared" si="10"/>
        <v>1627</v>
      </c>
      <c r="C592" s="199">
        <v>1627</v>
      </c>
      <c r="D592" s="199"/>
    </row>
    <row r="593" spans="1:4" ht="18.75" customHeight="1">
      <c r="A593" s="198" t="s">
        <v>186</v>
      </c>
      <c r="B593" s="199">
        <f t="shared" si="10"/>
        <v>3927</v>
      </c>
      <c r="C593" s="199">
        <v>3927</v>
      </c>
      <c r="D593" s="199"/>
    </row>
    <row r="594" spans="1:4" ht="18.75" customHeight="1">
      <c r="A594" s="198" t="s">
        <v>187</v>
      </c>
      <c r="B594" s="199">
        <f t="shared" si="10"/>
        <v>300</v>
      </c>
      <c r="C594" s="199">
        <v>300</v>
      </c>
      <c r="D594" s="199"/>
    </row>
    <row r="595" spans="1:4" ht="18.75" customHeight="1">
      <c r="A595" s="211" t="s">
        <v>1232</v>
      </c>
      <c r="B595" s="199">
        <f t="shared" si="10"/>
        <v>32238</v>
      </c>
      <c r="C595" s="199">
        <f>SUM(C596:C598)</f>
        <v>0</v>
      </c>
      <c r="D595" s="199">
        <f>SUM(D596:D598)</f>
        <v>32238</v>
      </c>
    </row>
    <row r="596" spans="1:4" ht="18.75" customHeight="1">
      <c r="A596" s="211" t="s">
        <v>1233</v>
      </c>
      <c r="B596" s="199">
        <f t="shared" si="10"/>
        <v>0</v>
      </c>
      <c r="C596" s="199"/>
      <c r="D596" s="199"/>
    </row>
    <row r="597" spans="1:4" ht="18.75" customHeight="1">
      <c r="A597" s="211" t="s">
        <v>1234</v>
      </c>
      <c r="B597" s="199">
        <f t="shared" si="10"/>
        <v>32238</v>
      </c>
      <c r="C597" s="199"/>
      <c r="D597" s="199">
        <v>32238</v>
      </c>
    </row>
    <row r="598" spans="1:4" ht="18.75" customHeight="1">
      <c r="A598" s="211" t="s">
        <v>1235</v>
      </c>
      <c r="B598" s="199">
        <f t="shared" si="10"/>
        <v>0</v>
      </c>
      <c r="C598" s="199"/>
      <c r="D598" s="199"/>
    </row>
    <row r="599" spans="1:4" ht="18.75" customHeight="1">
      <c r="A599" s="211" t="s">
        <v>1238</v>
      </c>
      <c r="B599" s="199">
        <f t="shared" si="10"/>
        <v>804</v>
      </c>
      <c r="C599" s="199">
        <f>SUM(C600:C602)</f>
        <v>804</v>
      </c>
      <c r="D599" s="199">
        <f>SUM(D600:D602)</f>
        <v>0</v>
      </c>
    </row>
    <row r="600" spans="1:4" ht="18.75" customHeight="1">
      <c r="A600" s="211" t="s">
        <v>1239</v>
      </c>
      <c r="B600" s="199">
        <f t="shared" si="10"/>
        <v>804</v>
      </c>
      <c r="C600" s="199">
        <v>804</v>
      </c>
      <c r="D600" s="199"/>
    </row>
    <row r="601" spans="1:4" ht="18.75" customHeight="1">
      <c r="A601" s="211" t="s">
        <v>1240</v>
      </c>
      <c r="B601" s="199">
        <f t="shared" si="10"/>
        <v>0</v>
      </c>
      <c r="C601" s="199"/>
      <c r="D601" s="199"/>
    </row>
    <row r="602" spans="1:4" ht="18.75" customHeight="1">
      <c r="A602" s="211" t="s">
        <v>1241</v>
      </c>
      <c r="B602" s="199">
        <f t="shared" si="10"/>
        <v>0</v>
      </c>
      <c r="C602" s="199"/>
      <c r="D602" s="199"/>
    </row>
    <row r="603" spans="1:4" ht="18.75" customHeight="1">
      <c r="A603" s="211" t="s">
        <v>1242</v>
      </c>
      <c r="B603" s="199">
        <f t="shared" si="10"/>
        <v>0</v>
      </c>
      <c r="C603" s="199">
        <f>SUM(C604:C605)</f>
        <v>0</v>
      </c>
      <c r="D603" s="199">
        <f>SUM(D604:D605)</f>
        <v>0</v>
      </c>
    </row>
    <row r="604" spans="1:4" ht="18.75" customHeight="1">
      <c r="A604" s="211" t="s">
        <v>1243</v>
      </c>
      <c r="B604" s="199">
        <f t="shared" si="10"/>
        <v>0</v>
      </c>
      <c r="C604" s="199"/>
      <c r="D604" s="199"/>
    </row>
    <row r="605" spans="1:4" ht="18.75" customHeight="1">
      <c r="A605" s="211" t="s">
        <v>1244</v>
      </c>
      <c r="B605" s="199">
        <f t="shared" si="10"/>
        <v>0</v>
      </c>
      <c r="C605" s="199"/>
      <c r="D605" s="199"/>
    </row>
    <row r="606" spans="1:4" ht="18.75" customHeight="1">
      <c r="A606" s="211" t="s">
        <v>1245</v>
      </c>
      <c r="B606" s="199">
        <f t="shared" si="10"/>
        <v>0</v>
      </c>
      <c r="C606" s="199">
        <f>SUM(C607:C614)</f>
        <v>0</v>
      </c>
      <c r="D606" s="199">
        <f>SUM(D607:D614)</f>
        <v>0</v>
      </c>
    </row>
    <row r="607" spans="1:4" ht="18.75" customHeight="1">
      <c r="A607" s="211" t="s">
        <v>1220</v>
      </c>
      <c r="B607" s="199">
        <f t="shared" si="10"/>
        <v>0</v>
      </c>
      <c r="C607" s="199"/>
      <c r="D607" s="199"/>
    </row>
    <row r="608" spans="1:4" ht="18.75" customHeight="1">
      <c r="A608" s="211" t="s">
        <v>1193</v>
      </c>
      <c r="B608" s="199">
        <f t="shared" si="10"/>
        <v>0</v>
      </c>
      <c r="C608" s="199"/>
      <c r="D608" s="199"/>
    </row>
    <row r="609" spans="1:4" ht="18.75" customHeight="1">
      <c r="A609" s="211" t="s">
        <v>1194</v>
      </c>
      <c r="B609" s="199">
        <f t="shared" si="10"/>
        <v>0</v>
      </c>
      <c r="C609" s="199"/>
      <c r="D609" s="199"/>
    </row>
    <row r="610" spans="1:4" ht="18.75" customHeight="1">
      <c r="A610" s="211" t="s">
        <v>1246</v>
      </c>
      <c r="B610" s="199">
        <f t="shared" si="10"/>
        <v>0</v>
      </c>
      <c r="C610" s="199"/>
      <c r="D610" s="199"/>
    </row>
    <row r="611" spans="1:4" ht="18.75" customHeight="1">
      <c r="A611" s="211" t="s">
        <v>1247</v>
      </c>
      <c r="B611" s="199">
        <f t="shared" si="10"/>
        <v>0</v>
      </c>
      <c r="C611" s="199"/>
      <c r="D611" s="199"/>
    </row>
    <row r="612" spans="1:4" ht="18.75" customHeight="1">
      <c r="A612" s="211" t="s">
        <v>1248</v>
      </c>
      <c r="B612" s="199">
        <f t="shared" si="10"/>
        <v>0</v>
      </c>
      <c r="C612" s="199"/>
      <c r="D612" s="199"/>
    </row>
    <row r="613" spans="1:4" ht="18.75" customHeight="1">
      <c r="A613" s="211" t="s">
        <v>1223</v>
      </c>
      <c r="B613" s="199">
        <f t="shared" si="10"/>
        <v>0</v>
      </c>
      <c r="C613" s="199"/>
      <c r="D613" s="199"/>
    </row>
    <row r="614" spans="1:4" ht="18.75" customHeight="1">
      <c r="A614" s="211" t="s">
        <v>1249</v>
      </c>
      <c r="B614" s="199">
        <f t="shared" si="10"/>
        <v>0</v>
      </c>
      <c r="C614" s="199"/>
      <c r="D614" s="199"/>
    </row>
    <row r="615" spans="1:4" ht="18.75" customHeight="1">
      <c r="A615" s="211" t="s">
        <v>1250</v>
      </c>
      <c r="B615" s="199">
        <f t="shared" si="10"/>
        <v>0</v>
      </c>
      <c r="C615" s="199">
        <f>SUM(C616)</f>
        <v>0</v>
      </c>
      <c r="D615" s="199">
        <f>SUM(D616)</f>
        <v>0</v>
      </c>
    </row>
    <row r="616" spans="1:4" ht="18.75" customHeight="1">
      <c r="A616" s="211" t="s">
        <v>1236</v>
      </c>
      <c r="B616" s="199">
        <f t="shared" si="10"/>
        <v>0</v>
      </c>
      <c r="C616" s="199"/>
      <c r="D616" s="199"/>
    </row>
    <row r="617" spans="1:4" ht="18.75" customHeight="1">
      <c r="A617" s="211" t="s">
        <v>1251</v>
      </c>
      <c r="B617" s="199">
        <f t="shared" si="10"/>
        <v>0</v>
      </c>
      <c r="C617" s="199">
        <f>SUM(C618)</f>
        <v>0</v>
      </c>
      <c r="D617" s="199">
        <f>SUM(D618)</f>
        <v>0</v>
      </c>
    </row>
    <row r="618" spans="1:4" ht="18.75" customHeight="1">
      <c r="A618" s="211" t="s">
        <v>1237</v>
      </c>
      <c r="B618" s="199">
        <f t="shared" si="10"/>
        <v>0</v>
      </c>
      <c r="C618" s="199"/>
      <c r="D618" s="199"/>
    </row>
    <row r="619" spans="1:4" s="197" customFormat="1" ht="18.75" customHeight="1">
      <c r="A619" s="196" t="s">
        <v>188</v>
      </c>
      <c r="B619" s="199">
        <f t="shared" si="10"/>
        <v>9837</v>
      </c>
      <c r="C619" s="195">
        <f>C620+C626+C630+C636+C640</f>
        <v>371</v>
      </c>
      <c r="D619" s="195">
        <f>D620+D626+D630+D636+D640</f>
        <v>9466</v>
      </c>
    </row>
    <row r="620" spans="1:4" ht="18.75" customHeight="1">
      <c r="A620" s="198" t="s">
        <v>189</v>
      </c>
      <c r="B620" s="199">
        <f t="shared" si="10"/>
        <v>1058</v>
      </c>
      <c r="C620" s="199">
        <f>SUM(C621:C625)</f>
        <v>371</v>
      </c>
      <c r="D620" s="199">
        <f>SUM(D621:D625)</f>
        <v>687</v>
      </c>
    </row>
    <row r="621" spans="1:4" ht="18.75" customHeight="1">
      <c r="A621" s="198" t="s">
        <v>48</v>
      </c>
      <c r="B621" s="199">
        <f t="shared" si="10"/>
        <v>359</v>
      </c>
      <c r="C621" s="199">
        <v>88</v>
      </c>
      <c r="D621" s="199">
        <v>271</v>
      </c>
    </row>
    <row r="622" spans="1:4" ht="18.75" customHeight="1">
      <c r="A622" s="198" t="s">
        <v>49</v>
      </c>
      <c r="B622" s="199">
        <f t="shared" si="10"/>
        <v>699</v>
      </c>
      <c r="C622" s="199">
        <v>283</v>
      </c>
      <c r="D622" s="199">
        <v>416</v>
      </c>
    </row>
    <row r="623" spans="1:4" ht="18.75" customHeight="1">
      <c r="A623" s="198" t="s">
        <v>57</v>
      </c>
      <c r="B623" s="199">
        <f t="shared" si="10"/>
        <v>0</v>
      </c>
      <c r="C623" s="199"/>
      <c r="D623" s="199"/>
    </row>
    <row r="624" spans="1:4" ht="18.75" customHeight="1">
      <c r="A624" s="198" t="s">
        <v>938</v>
      </c>
      <c r="B624" s="199">
        <f t="shared" si="10"/>
        <v>0</v>
      </c>
      <c r="C624" s="199"/>
      <c r="D624" s="199"/>
    </row>
    <row r="625" spans="1:4" ht="18.75" customHeight="1">
      <c r="A625" s="198" t="s">
        <v>939</v>
      </c>
      <c r="B625" s="199">
        <f t="shared" si="10"/>
        <v>0</v>
      </c>
      <c r="C625" s="199"/>
      <c r="D625" s="199"/>
    </row>
    <row r="626" spans="1:4" ht="18.75" customHeight="1">
      <c r="A626" s="198" t="s">
        <v>940</v>
      </c>
      <c r="B626" s="199">
        <f t="shared" si="10"/>
        <v>15</v>
      </c>
      <c r="C626" s="199">
        <f>SUM(C627:C629)</f>
        <v>0</v>
      </c>
      <c r="D626" s="199">
        <f>SUM(D627:D629)</f>
        <v>15</v>
      </c>
    </row>
    <row r="627" spans="1:4" ht="18.75" customHeight="1">
      <c r="A627" s="198" t="s">
        <v>941</v>
      </c>
      <c r="B627" s="199">
        <f t="shared" si="10"/>
        <v>15</v>
      </c>
      <c r="C627" s="199"/>
      <c r="D627" s="199">
        <v>15</v>
      </c>
    </row>
    <row r="628" spans="1:4" ht="18.75" customHeight="1">
      <c r="A628" s="198" t="s">
        <v>942</v>
      </c>
      <c r="B628" s="199">
        <f t="shared" si="10"/>
        <v>0</v>
      </c>
      <c r="C628" s="199"/>
      <c r="D628" s="199"/>
    </row>
    <row r="629" spans="1:4" ht="18.75" customHeight="1">
      <c r="A629" s="198" t="s">
        <v>943</v>
      </c>
      <c r="B629" s="199">
        <f t="shared" si="10"/>
        <v>0</v>
      </c>
      <c r="C629" s="199"/>
      <c r="D629" s="199"/>
    </row>
    <row r="630" spans="1:4" ht="18.75" customHeight="1">
      <c r="A630" s="198" t="s">
        <v>190</v>
      </c>
      <c r="B630" s="199">
        <f t="shared" si="10"/>
        <v>5899</v>
      </c>
      <c r="C630" s="199">
        <f>SUM(C631:C635)</f>
        <v>0</v>
      </c>
      <c r="D630" s="199">
        <f>SUM(D631:D635)</f>
        <v>5899</v>
      </c>
    </row>
    <row r="631" spans="1:4" ht="18.75" customHeight="1">
      <c r="A631" s="211" t="s">
        <v>1252</v>
      </c>
      <c r="B631" s="199">
        <f t="shared" si="10"/>
        <v>661</v>
      </c>
      <c r="C631" s="199"/>
      <c r="D631" s="199">
        <v>661</v>
      </c>
    </row>
    <row r="632" spans="1:4" ht="18.75" customHeight="1">
      <c r="A632" s="198" t="s">
        <v>191</v>
      </c>
      <c r="B632" s="199">
        <f t="shared" si="10"/>
        <v>2788</v>
      </c>
      <c r="C632" s="199"/>
      <c r="D632" s="199">
        <v>2788</v>
      </c>
    </row>
    <row r="633" spans="1:4" ht="18.75" customHeight="1">
      <c r="A633" s="198" t="s">
        <v>944</v>
      </c>
      <c r="B633" s="199">
        <f t="shared" si="10"/>
        <v>2241</v>
      </c>
      <c r="C633" s="199"/>
      <c r="D633" s="199">
        <v>2241</v>
      </c>
    </row>
    <row r="634" spans="1:4" ht="18.75" customHeight="1">
      <c r="A634" s="198" t="s">
        <v>192</v>
      </c>
      <c r="B634" s="199">
        <f t="shared" si="10"/>
        <v>0</v>
      </c>
      <c r="C634" s="199"/>
      <c r="D634" s="199"/>
    </row>
    <row r="635" spans="1:4" ht="18.75" customHeight="1">
      <c r="A635" s="198" t="s">
        <v>945</v>
      </c>
      <c r="B635" s="199">
        <f t="shared" si="10"/>
        <v>209</v>
      </c>
      <c r="C635" s="199"/>
      <c r="D635" s="199">
        <v>209</v>
      </c>
    </row>
    <row r="636" spans="1:4" ht="18.75" customHeight="1">
      <c r="A636" s="198" t="s">
        <v>193</v>
      </c>
      <c r="B636" s="199">
        <f t="shared" si="10"/>
        <v>2865</v>
      </c>
      <c r="C636" s="199">
        <f>SUM(C637:C639)</f>
        <v>0</v>
      </c>
      <c r="D636" s="199">
        <f>SUM(D637:D639)</f>
        <v>2865</v>
      </c>
    </row>
    <row r="637" spans="1:4" ht="18.75" customHeight="1">
      <c r="A637" s="211" t="s">
        <v>1253</v>
      </c>
      <c r="B637" s="199">
        <f t="shared" si="10"/>
        <v>50</v>
      </c>
      <c r="C637" s="199"/>
      <c r="D637" s="199">
        <v>50</v>
      </c>
    </row>
    <row r="638" spans="1:4" ht="18.75" customHeight="1">
      <c r="A638" s="198" t="s">
        <v>946</v>
      </c>
      <c r="B638" s="199">
        <f t="shared" si="10"/>
        <v>2815</v>
      </c>
      <c r="C638" s="199"/>
      <c r="D638" s="199">
        <v>2815</v>
      </c>
    </row>
    <row r="639" spans="1:4" ht="18.75" customHeight="1">
      <c r="A639" s="198" t="s">
        <v>947</v>
      </c>
      <c r="B639" s="199">
        <f t="shared" si="10"/>
        <v>0</v>
      </c>
      <c r="C639" s="199"/>
      <c r="D639" s="199"/>
    </row>
    <row r="640" spans="1:4" ht="18.75" customHeight="1">
      <c r="A640" s="198" t="s">
        <v>194</v>
      </c>
      <c r="B640" s="199">
        <f t="shared" si="10"/>
        <v>0</v>
      </c>
      <c r="C640" s="199">
        <f>SUM(C641:C643)</f>
        <v>0</v>
      </c>
      <c r="D640" s="199">
        <f>SUM(D641:D643)</f>
        <v>0</v>
      </c>
    </row>
    <row r="641" spans="1:4" ht="18.75" customHeight="1">
      <c r="A641" s="198" t="s">
        <v>195</v>
      </c>
      <c r="B641" s="199">
        <f t="shared" si="10"/>
        <v>0</v>
      </c>
      <c r="C641" s="199"/>
      <c r="D641" s="199"/>
    </row>
    <row r="642" spans="1:4" ht="18.75" customHeight="1">
      <c r="A642" s="198" t="s">
        <v>196</v>
      </c>
      <c r="B642" s="199">
        <f aca="true" t="shared" si="11" ref="B642:B710">C642+D642</f>
        <v>0</v>
      </c>
      <c r="C642" s="199"/>
      <c r="D642" s="199"/>
    </row>
    <row r="643" spans="1:4" ht="18.75" customHeight="1">
      <c r="A643" s="198" t="s">
        <v>948</v>
      </c>
      <c r="B643" s="199">
        <f t="shared" si="11"/>
        <v>0</v>
      </c>
      <c r="C643" s="199"/>
      <c r="D643" s="199"/>
    </row>
    <row r="644" spans="1:4" s="197" customFormat="1" ht="18.75" customHeight="1">
      <c r="A644" s="196" t="s">
        <v>197</v>
      </c>
      <c r="B644" s="199">
        <f t="shared" si="11"/>
        <v>37454</v>
      </c>
      <c r="C644" s="195">
        <f>C645+C655+C658+C660+C657</f>
        <v>1111</v>
      </c>
      <c r="D644" s="195">
        <f>D645+D654+D655+D658+D660+D657</f>
        <v>36343</v>
      </c>
    </row>
    <row r="645" spans="1:4" ht="18.75" customHeight="1">
      <c r="A645" s="198" t="s">
        <v>198</v>
      </c>
      <c r="B645" s="199">
        <f t="shared" si="11"/>
        <v>2892</v>
      </c>
      <c r="C645" s="199">
        <f>SUM(C646:C653)</f>
        <v>859</v>
      </c>
      <c r="D645" s="199">
        <f>SUM(D646:D653)</f>
        <v>2033</v>
      </c>
    </row>
    <row r="646" spans="1:4" ht="18.75" customHeight="1">
      <c r="A646" s="198" t="s">
        <v>48</v>
      </c>
      <c r="B646" s="199">
        <f t="shared" si="11"/>
        <v>205</v>
      </c>
      <c r="C646" s="199">
        <v>179</v>
      </c>
      <c r="D646" s="199">
        <v>26</v>
      </c>
    </row>
    <row r="647" spans="1:4" ht="18.75" customHeight="1">
      <c r="A647" s="198" t="s">
        <v>49</v>
      </c>
      <c r="B647" s="199">
        <f t="shared" si="11"/>
        <v>60</v>
      </c>
      <c r="C647" s="199"/>
      <c r="D647" s="199">
        <v>60</v>
      </c>
    </row>
    <row r="648" spans="1:4" ht="18.75" customHeight="1">
      <c r="A648" s="198" t="s">
        <v>57</v>
      </c>
      <c r="B648" s="199">
        <f t="shared" si="11"/>
        <v>0</v>
      </c>
      <c r="C648" s="199"/>
      <c r="D648" s="199"/>
    </row>
    <row r="649" spans="1:4" ht="18.75" customHeight="1">
      <c r="A649" s="211" t="s">
        <v>1254</v>
      </c>
      <c r="B649" s="199">
        <f t="shared" si="11"/>
        <v>2215</v>
      </c>
      <c r="C649" s="199">
        <v>477</v>
      </c>
      <c r="D649" s="199">
        <v>1738</v>
      </c>
    </row>
    <row r="650" spans="1:4" ht="18.75" customHeight="1">
      <c r="A650" s="198" t="s">
        <v>949</v>
      </c>
      <c r="B650" s="199">
        <f t="shared" si="11"/>
        <v>187</v>
      </c>
      <c r="C650" s="199">
        <v>182</v>
      </c>
      <c r="D650" s="199">
        <v>5</v>
      </c>
    </row>
    <row r="651" spans="1:4" ht="18.75" customHeight="1">
      <c r="A651" s="198" t="s">
        <v>199</v>
      </c>
      <c r="B651" s="199">
        <f t="shared" si="11"/>
        <v>21</v>
      </c>
      <c r="C651" s="199">
        <v>21</v>
      </c>
      <c r="D651" s="199"/>
    </row>
    <row r="652" spans="1:4" ht="18.75" customHeight="1">
      <c r="A652" s="211" t="s">
        <v>1255</v>
      </c>
      <c r="B652" s="199">
        <f t="shared" si="11"/>
        <v>169</v>
      </c>
      <c r="C652" s="199"/>
      <c r="D652" s="199">
        <v>169</v>
      </c>
    </row>
    <row r="653" spans="1:4" ht="18.75" customHeight="1">
      <c r="A653" s="198" t="s">
        <v>200</v>
      </c>
      <c r="B653" s="199">
        <f t="shared" si="11"/>
        <v>35</v>
      </c>
      <c r="C653" s="199"/>
      <c r="D653" s="199">
        <v>35</v>
      </c>
    </row>
    <row r="654" spans="1:4" ht="18.75" customHeight="1">
      <c r="A654" s="198" t="s">
        <v>1256</v>
      </c>
      <c r="B654" s="199">
        <f t="shared" si="11"/>
        <v>2626</v>
      </c>
      <c r="C654" s="199"/>
      <c r="D654" s="199">
        <v>2626</v>
      </c>
    </row>
    <row r="655" spans="1:4" ht="18.75" customHeight="1">
      <c r="A655" s="198" t="s">
        <v>201</v>
      </c>
      <c r="B655" s="199">
        <f t="shared" si="11"/>
        <v>22953</v>
      </c>
      <c r="C655" s="199">
        <f>SUM(C656)</f>
        <v>0</v>
      </c>
      <c r="D655" s="199">
        <f>SUM(D656)</f>
        <v>22953</v>
      </c>
    </row>
    <row r="656" spans="1:4" ht="18.75" customHeight="1">
      <c r="A656" s="198" t="s">
        <v>202</v>
      </c>
      <c r="B656" s="199">
        <f t="shared" si="11"/>
        <v>22953</v>
      </c>
      <c r="C656" s="199"/>
      <c r="D656" s="199">
        <v>22953</v>
      </c>
    </row>
    <row r="657" spans="1:4" ht="18.75" customHeight="1">
      <c r="A657" s="198" t="s">
        <v>203</v>
      </c>
      <c r="B657" s="199">
        <f t="shared" si="11"/>
        <v>4438</v>
      </c>
      <c r="C657" s="199">
        <v>206</v>
      </c>
      <c r="D657" s="199">
        <v>4232</v>
      </c>
    </row>
    <row r="658" spans="1:4" ht="18.75" customHeight="1">
      <c r="A658" s="198" t="s">
        <v>204</v>
      </c>
      <c r="B658" s="199">
        <f t="shared" si="11"/>
        <v>395</v>
      </c>
      <c r="C658" s="199">
        <f>SUM(C659)</f>
        <v>46</v>
      </c>
      <c r="D658" s="199">
        <f>SUM(D659)</f>
        <v>349</v>
      </c>
    </row>
    <row r="659" spans="1:4" ht="18.75" customHeight="1">
      <c r="A659" s="198" t="s">
        <v>205</v>
      </c>
      <c r="B659" s="199">
        <f t="shared" si="11"/>
        <v>395</v>
      </c>
      <c r="C659" s="199">
        <v>46</v>
      </c>
      <c r="D659" s="199">
        <v>349</v>
      </c>
    </row>
    <row r="660" spans="1:4" ht="18" customHeight="1">
      <c r="A660" s="211" t="s">
        <v>1257</v>
      </c>
      <c r="B660" s="199">
        <f t="shared" si="11"/>
        <v>4150</v>
      </c>
      <c r="C660" s="199"/>
      <c r="D660" s="199">
        <v>4150</v>
      </c>
    </row>
    <row r="661" spans="1:4" s="197" customFormat="1" ht="18.75" customHeight="1">
      <c r="A661" s="196" t="s">
        <v>206</v>
      </c>
      <c r="B661" s="199">
        <f t="shared" si="11"/>
        <v>87930</v>
      </c>
      <c r="C661" s="195">
        <f>C662+C682+C698+C723+C729+C738+C750+C743</f>
        <v>1594</v>
      </c>
      <c r="D661" s="195">
        <f>D662+D682+D698+D723+D729+D738+D750+D743</f>
        <v>86336</v>
      </c>
    </row>
    <row r="662" spans="1:4" ht="18.75" customHeight="1">
      <c r="A662" s="198" t="s">
        <v>207</v>
      </c>
      <c r="B662" s="199">
        <f t="shared" si="11"/>
        <v>31191</v>
      </c>
      <c r="C662" s="199">
        <f>SUM(C663:C681)</f>
        <v>637</v>
      </c>
      <c r="D662" s="199">
        <f>SUM(D663:D681)</f>
        <v>30554</v>
      </c>
    </row>
    <row r="663" spans="1:4" ht="18.75" customHeight="1">
      <c r="A663" s="198" t="s">
        <v>48</v>
      </c>
      <c r="B663" s="199">
        <f t="shared" si="11"/>
        <v>2889</v>
      </c>
      <c r="C663" s="199">
        <v>232</v>
      </c>
      <c r="D663" s="199">
        <v>2657</v>
      </c>
    </row>
    <row r="664" spans="1:4" ht="18.75" customHeight="1">
      <c r="A664" s="198" t="s">
        <v>49</v>
      </c>
      <c r="B664" s="199">
        <f t="shared" si="11"/>
        <v>862</v>
      </c>
      <c r="C664" s="199">
        <v>405</v>
      </c>
      <c r="D664" s="199">
        <v>457</v>
      </c>
    </row>
    <row r="665" spans="1:4" ht="18.75" customHeight="1">
      <c r="A665" s="198" t="s">
        <v>57</v>
      </c>
      <c r="B665" s="199">
        <f t="shared" si="11"/>
        <v>0</v>
      </c>
      <c r="C665" s="199"/>
      <c r="D665" s="199"/>
    </row>
    <row r="666" spans="1:4" ht="18.75" customHeight="1">
      <c r="A666" s="198" t="s">
        <v>52</v>
      </c>
      <c r="B666" s="199">
        <f t="shared" si="11"/>
        <v>213</v>
      </c>
      <c r="C666" s="199"/>
      <c r="D666" s="199">
        <v>213</v>
      </c>
    </row>
    <row r="667" spans="1:4" ht="18.75" customHeight="1">
      <c r="A667" s="198" t="s">
        <v>950</v>
      </c>
      <c r="B667" s="199">
        <f t="shared" si="11"/>
        <v>0</v>
      </c>
      <c r="C667" s="199"/>
      <c r="D667" s="199"/>
    </row>
    <row r="668" spans="1:4" ht="18.75" customHeight="1">
      <c r="A668" s="198" t="s">
        <v>208</v>
      </c>
      <c r="B668" s="199">
        <f t="shared" si="11"/>
        <v>0</v>
      </c>
      <c r="C668" s="199"/>
      <c r="D668" s="199"/>
    </row>
    <row r="669" spans="1:4" ht="18.75" customHeight="1">
      <c r="A669" s="198" t="s">
        <v>209</v>
      </c>
      <c r="B669" s="199">
        <f t="shared" si="11"/>
        <v>1303</v>
      </c>
      <c r="C669" s="199"/>
      <c r="D669" s="199">
        <v>1303</v>
      </c>
    </row>
    <row r="670" spans="1:4" ht="18.75" customHeight="1">
      <c r="A670" s="198" t="s">
        <v>210</v>
      </c>
      <c r="B670" s="199">
        <f t="shared" si="11"/>
        <v>30</v>
      </c>
      <c r="C670" s="199"/>
      <c r="D670" s="199">
        <v>30</v>
      </c>
    </row>
    <row r="671" spans="1:4" ht="18.75" customHeight="1">
      <c r="A671" s="198" t="s">
        <v>211</v>
      </c>
      <c r="B671" s="199">
        <f t="shared" si="11"/>
        <v>0</v>
      </c>
      <c r="C671" s="199"/>
      <c r="D671" s="199"/>
    </row>
    <row r="672" spans="1:4" ht="18.75" customHeight="1">
      <c r="A672" s="198" t="s">
        <v>212</v>
      </c>
      <c r="B672" s="199">
        <f t="shared" si="11"/>
        <v>0</v>
      </c>
      <c r="C672" s="199"/>
      <c r="D672" s="199"/>
    </row>
    <row r="673" spans="1:4" ht="18.75" customHeight="1">
      <c r="A673" s="198" t="s">
        <v>213</v>
      </c>
      <c r="B673" s="199">
        <f t="shared" si="11"/>
        <v>0</v>
      </c>
      <c r="C673" s="199"/>
      <c r="D673" s="199"/>
    </row>
    <row r="674" spans="1:4" ht="18.75" customHeight="1">
      <c r="A674" s="198" t="s">
        <v>951</v>
      </c>
      <c r="B674" s="199">
        <f t="shared" si="11"/>
        <v>0</v>
      </c>
      <c r="C674" s="199"/>
      <c r="D674" s="199"/>
    </row>
    <row r="675" spans="1:4" ht="18.75" customHeight="1">
      <c r="A675" s="198" t="s">
        <v>214</v>
      </c>
      <c r="B675" s="199">
        <f t="shared" si="11"/>
        <v>10</v>
      </c>
      <c r="C675" s="199"/>
      <c r="D675" s="199">
        <v>10</v>
      </c>
    </row>
    <row r="676" spans="1:4" ht="18.75" customHeight="1">
      <c r="A676" s="198" t="s">
        <v>952</v>
      </c>
      <c r="B676" s="199">
        <f t="shared" si="11"/>
        <v>2829</v>
      </c>
      <c r="C676" s="199"/>
      <c r="D676" s="199">
        <v>2829</v>
      </c>
    </row>
    <row r="677" spans="1:4" ht="18.75" customHeight="1">
      <c r="A677" s="200" t="s">
        <v>953</v>
      </c>
      <c r="B677" s="199">
        <f t="shared" si="11"/>
        <v>20751</v>
      </c>
      <c r="C677" s="199"/>
      <c r="D677" s="199">
        <v>20751</v>
      </c>
    </row>
    <row r="678" spans="1:4" ht="18.75" customHeight="1">
      <c r="A678" s="198" t="s">
        <v>215</v>
      </c>
      <c r="B678" s="199">
        <f t="shared" si="11"/>
        <v>0</v>
      </c>
      <c r="C678" s="199"/>
      <c r="D678" s="199"/>
    </row>
    <row r="679" spans="1:4" ht="18.75" customHeight="1">
      <c r="A679" s="198" t="s">
        <v>954</v>
      </c>
      <c r="B679" s="199">
        <f t="shared" si="11"/>
        <v>0</v>
      </c>
      <c r="C679" s="199"/>
      <c r="D679" s="199"/>
    </row>
    <row r="680" spans="1:4" ht="18.75" customHeight="1">
      <c r="A680" s="198" t="s">
        <v>216</v>
      </c>
      <c r="B680" s="199">
        <f t="shared" si="11"/>
        <v>30</v>
      </c>
      <c r="C680" s="199"/>
      <c r="D680" s="199">
        <v>30</v>
      </c>
    </row>
    <row r="681" spans="1:4" ht="18.75" customHeight="1">
      <c r="A681" s="198" t="s">
        <v>217</v>
      </c>
      <c r="B681" s="199">
        <f t="shared" si="11"/>
        <v>2274</v>
      </c>
      <c r="C681" s="199"/>
      <c r="D681" s="199">
        <v>2274</v>
      </c>
    </row>
    <row r="682" spans="1:4" ht="18.75" customHeight="1">
      <c r="A682" s="198" t="s">
        <v>218</v>
      </c>
      <c r="B682" s="199">
        <f t="shared" si="11"/>
        <v>8100</v>
      </c>
      <c r="C682" s="199">
        <f>SUM(C683:C697)</f>
        <v>308</v>
      </c>
      <c r="D682" s="199">
        <f>SUM(D683:D697)</f>
        <v>7792</v>
      </c>
    </row>
    <row r="683" spans="1:4" ht="18.75" customHeight="1">
      <c r="A683" s="198" t="s">
        <v>48</v>
      </c>
      <c r="B683" s="199">
        <f t="shared" si="11"/>
        <v>426</v>
      </c>
      <c r="C683" s="199">
        <v>286</v>
      </c>
      <c r="D683" s="199">
        <v>140</v>
      </c>
    </row>
    <row r="684" spans="1:4" ht="18.75" customHeight="1">
      <c r="A684" s="198" t="s">
        <v>57</v>
      </c>
      <c r="B684" s="199">
        <f t="shared" si="11"/>
        <v>123</v>
      </c>
      <c r="C684" s="199">
        <v>22</v>
      </c>
      <c r="D684" s="199">
        <v>101</v>
      </c>
    </row>
    <row r="685" spans="1:4" ht="18.75" customHeight="1">
      <c r="A685" s="198" t="s">
        <v>219</v>
      </c>
      <c r="B685" s="199">
        <f t="shared" si="11"/>
        <v>0</v>
      </c>
      <c r="C685" s="199"/>
      <c r="D685" s="199"/>
    </row>
    <row r="686" spans="1:4" ht="18.75" customHeight="1">
      <c r="A686" s="198" t="s">
        <v>220</v>
      </c>
      <c r="B686" s="199">
        <f t="shared" si="11"/>
        <v>6787</v>
      </c>
      <c r="C686" s="199"/>
      <c r="D686" s="199">
        <v>6787</v>
      </c>
    </row>
    <row r="687" spans="1:4" ht="18.75" customHeight="1">
      <c r="A687" s="198" t="s">
        <v>221</v>
      </c>
      <c r="B687" s="199">
        <f t="shared" si="11"/>
        <v>0</v>
      </c>
      <c r="C687" s="199"/>
      <c r="D687" s="199"/>
    </row>
    <row r="688" spans="1:4" ht="18.75" customHeight="1">
      <c r="A688" s="198" t="s">
        <v>955</v>
      </c>
      <c r="B688" s="199">
        <f t="shared" si="11"/>
        <v>0</v>
      </c>
      <c r="C688" s="199"/>
      <c r="D688" s="199"/>
    </row>
    <row r="689" spans="1:4" ht="18.75" customHeight="1">
      <c r="A689" s="198" t="s">
        <v>222</v>
      </c>
      <c r="B689" s="199">
        <f t="shared" si="11"/>
        <v>0</v>
      </c>
      <c r="C689" s="199"/>
      <c r="D689" s="199"/>
    </row>
    <row r="690" spans="1:4" ht="18.75" customHeight="1">
      <c r="A690" s="198" t="s">
        <v>223</v>
      </c>
      <c r="B690" s="199">
        <f t="shared" si="11"/>
        <v>0</v>
      </c>
      <c r="C690" s="199"/>
      <c r="D690" s="199"/>
    </row>
    <row r="691" spans="1:4" ht="18.75" customHeight="1">
      <c r="A691" s="198" t="s">
        <v>956</v>
      </c>
      <c r="B691" s="199">
        <f t="shared" si="11"/>
        <v>0</v>
      </c>
      <c r="C691" s="199"/>
      <c r="D691" s="199"/>
    </row>
    <row r="692" spans="1:4" ht="18.75" customHeight="1">
      <c r="A692" s="198" t="s">
        <v>224</v>
      </c>
      <c r="B692" s="199">
        <f t="shared" si="11"/>
        <v>0</v>
      </c>
      <c r="C692" s="199"/>
      <c r="D692" s="199"/>
    </row>
    <row r="693" spans="1:4" ht="18.75" customHeight="1">
      <c r="A693" s="198" t="s">
        <v>225</v>
      </c>
      <c r="B693" s="199">
        <f t="shared" si="11"/>
        <v>37</v>
      </c>
      <c r="C693" s="199"/>
      <c r="D693" s="199">
        <v>37</v>
      </c>
    </row>
    <row r="694" spans="1:4" ht="18.75" customHeight="1">
      <c r="A694" s="198" t="s">
        <v>957</v>
      </c>
      <c r="B694" s="199">
        <f t="shared" si="11"/>
        <v>0</v>
      </c>
      <c r="C694" s="199"/>
      <c r="D694" s="199"/>
    </row>
    <row r="695" spans="1:4" ht="18.75" customHeight="1">
      <c r="A695" s="211" t="s">
        <v>1258</v>
      </c>
      <c r="B695" s="199">
        <f t="shared" si="11"/>
        <v>23</v>
      </c>
      <c r="C695" s="199"/>
      <c r="D695" s="199">
        <v>23</v>
      </c>
    </row>
    <row r="696" spans="1:4" ht="18.75" customHeight="1">
      <c r="A696" s="198" t="s">
        <v>226</v>
      </c>
      <c r="B696" s="199">
        <f t="shared" si="11"/>
        <v>80</v>
      </c>
      <c r="C696" s="199"/>
      <c r="D696" s="199">
        <v>80</v>
      </c>
    </row>
    <row r="697" spans="1:4" ht="18.75" customHeight="1">
      <c r="A697" s="198" t="s">
        <v>227</v>
      </c>
      <c r="B697" s="199">
        <f t="shared" si="11"/>
        <v>624</v>
      </c>
      <c r="C697" s="199"/>
      <c r="D697" s="199">
        <v>624</v>
      </c>
    </row>
    <row r="698" spans="1:4" ht="18.75" customHeight="1">
      <c r="A698" s="198" t="s">
        <v>228</v>
      </c>
      <c r="B698" s="199">
        <f t="shared" si="11"/>
        <v>5221</v>
      </c>
      <c r="C698" s="199">
        <f>SUM(C699:C722)</f>
        <v>471</v>
      </c>
      <c r="D698" s="199">
        <f>SUM(D699:D722)</f>
        <v>4750</v>
      </c>
    </row>
    <row r="699" spans="1:4" ht="18.75" customHeight="1">
      <c r="A699" s="198" t="s">
        <v>48</v>
      </c>
      <c r="B699" s="199">
        <f t="shared" si="11"/>
        <v>587</v>
      </c>
      <c r="C699" s="199">
        <v>412</v>
      </c>
      <c r="D699" s="199">
        <v>175</v>
      </c>
    </row>
    <row r="700" spans="1:4" ht="18.75" customHeight="1">
      <c r="A700" s="198" t="s">
        <v>49</v>
      </c>
      <c r="B700" s="199">
        <f t="shared" si="11"/>
        <v>166</v>
      </c>
      <c r="C700" s="199">
        <v>59</v>
      </c>
      <c r="D700" s="199">
        <v>107</v>
      </c>
    </row>
    <row r="701" spans="1:4" ht="18.75" customHeight="1">
      <c r="A701" s="198" t="s">
        <v>57</v>
      </c>
      <c r="B701" s="199">
        <f t="shared" si="11"/>
        <v>0</v>
      </c>
      <c r="C701" s="199"/>
      <c r="D701" s="199"/>
    </row>
    <row r="702" spans="1:4" ht="18.75" customHeight="1">
      <c r="A702" s="198" t="s">
        <v>958</v>
      </c>
      <c r="B702" s="199">
        <f t="shared" si="11"/>
        <v>0</v>
      </c>
      <c r="C702" s="199"/>
      <c r="D702" s="199"/>
    </row>
    <row r="703" spans="1:4" ht="18.75" customHeight="1">
      <c r="A703" s="198" t="s">
        <v>229</v>
      </c>
      <c r="B703" s="199">
        <f t="shared" si="11"/>
        <v>0</v>
      </c>
      <c r="C703" s="199"/>
      <c r="D703" s="199"/>
    </row>
    <row r="704" spans="1:4" ht="18.75" customHeight="1">
      <c r="A704" s="198" t="s">
        <v>959</v>
      </c>
      <c r="B704" s="199">
        <f t="shared" si="11"/>
        <v>0</v>
      </c>
      <c r="C704" s="199"/>
      <c r="D704" s="199"/>
    </row>
    <row r="705" spans="1:4" ht="18.75" customHeight="1">
      <c r="A705" s="198" t="s">
        <v>230</v>
      </c>
      <c r="B705" s="199">
        <f t="shared" si="11"/>
        <v>40</v>
      </c>
      <c r="C705" s="199"/>
      <c r="D705" s="199">
        <v>40</v>
      </c>
    </row>
    <row r="706" spans="1:4" ht="18.75" customHeight="1">
      <c r="A706" s="198" t="s">
        <v>231</v>
      </c>
      <c r="B706" s="199">
        <f t="shared" si="11"/>
        <v>0</v>
      </c>
      <c r="C706" s="199"/>
      <c r="D706" s="199"/>
    </row>
    <row r="707" spans="1:4" ht="18.75" customHeight="1">
      <c r="A707" s="198" t="s">
        <v>232</v>
      </c>
      <c r="B707" s="199">
        <f t="shared" si="11"/>
        <v>5</v>
      </c>
      <c r="C707" s="199"/>
      <c r="D707" s="199">
        <v>5</v>
      </c>
    </row>
    <row r="708" spans="1:4" ht="18.75" customHeight="1">
      <c r="A708" s="198" t="s">
        <v>233</v>
      </c>
      <c r="B708" s="199">
        <f t="shared" si="11"/>
        <v>0</v>
      </c>
      <c r="C708" s="199"/>
      <c r="D708" s="199"/>
    </row>
    <row r="709" spans="1:4" ht="18.75" customHeight="1">
      <c r="A709" s="198" t="s">
        <v>234</v>
      </c>
      <c r="B709" s="199">
        <f t="shared" si="11"/>
        <v>0</v>
      </c>
      <c r="C709" s="199"/>
      <c r="D709" s="199"/>
    </row>
    <row r="710" spans="1:4" ht="18.75" customHeight="1">
      <c r="A710" s="198" t="s">
        <v>960</v>
      </c>
      <c r="B710" s="199">
        <f t="shared" si="11"/>
        <v>4</v>
      </c>
      <c r="C710" s="199"/>
      <c r="D710" s="199">
        <v>4</v>
      </c>
    </row>
    <row r="711" spans="1:4" ht="18.75" customHeight="1">
      <c r="A711" s="198" t="s">
        <v>235</v>
      </c>
      <c r="B711" s="199">
        <f aca="true" t="shared" si="12" ref="B711:B799">C711+D711</f>
        <v>302</v>
      </c>
      <c r="C711" s="199"/>
      <c r="D711" s="199">
        <v>302</v>
      </c>
    </row>
    <row r="712" spans="1:4" ht="18.75" customHeight="1">
      <c r="A712" s="198" t="s">
        <v>961</v>
      </c>
      <c r="B712" s="199">
        <f t="shared" si="12"/>
        <v>55</v>
      </c>
      <c r="C712" s="199"/>
      <c r="D712" s="199">
        <v>55</v>
      </c>
    </row>
    <row r="713" spans="1:4" ht="18.75" customHeight="1">
      <c r="A713" s="198" t="s">
        <v>236</v>
      </c>
      <c r="B713" s="199">
        <f t="shared" si="12"/>
        <v>468</v>
      </c>
      <c r="C713" s="199"/>
      <c r="D713" s="199">
        <v>468</v>
      </c>
    </row>
    <row r="714" spans="1:4" ht="18.75" customHeight="1">
      <c r="A714" s="198" t="s">
        <v>237</v>
      </c>
      <c r="B714" s="199">
        <f t="shared" si="12"/>
        <v>0</v>
      </c>
      <c r="C714" s="199"/>
      <c r="D714" s="199"/>
    </row>
    <row r="715" spans="1:4" ht="18.75" customHeight="1">
      <c r="A715" s="211" t="s">
        <v>1259</v>
      </c>
      <c r="B715" s="199">
        <f t="shared" si="12"/>
        <v>0</v>
      </c>
      <c r="C715" s="199"/>
      <c r="D715" s="199"/>
    </row>
    <row r="716" spans="1:4" ht="18.75" customHeight="1">
      <c r="A716" s="211" t="s">
        <v>1260</v>
      </c>
      <c r="B716" s="199">
        <f t="shared" si="12"/>
        <v>350</v>
      </c>
      <c r="C716" s="199"/>
      <c r="D716" s="199">
        <v>350</v>
      </c>
    </row>
    <row r="717" spans="1:4" ht="18.75" customHeight="1">
      <c r="A717" s="211" t="s">
        <v>1261</v>
      </c>
      <c r="B717" s="199">
        <f t="shared" si="12"/>
        <v>781</v>
      </c>
      <c r="C717" s="199"/>
      <c r="D717" s="199">
        <v>781</v>
      </c>
    </row>
    <row r="718" spans="1:4" ht="18.75" customHeight="1">
      <c r="A718" s="211" t="s">
        <v>1262</v>
      </c>
      <c r="B718" s="199">
        <f t="shared" si="12"/>
        <v>0</v>
      </c>
      <c r="C718" s="199"/>
      <c r="D718" s="199"/>
    </row>
    <row r="719" spans="1:4" ht="18.75" customHeight="1">
      <c r="A719" s="211" t="s">
        <v>1263</v>
      </c>
      <c r="B719" s="199">
        <f t="shared" si="12"/>
        <v>0</v>
      </c>
      <c r="C719" s="199"/>
      <c r="D719" s="199"/>
    </row>
    <row r="720" spans="1:4" ht="18.75" customHeight="1">
      <c r="A720" s="211" t="s">
        <v>1264</v>
      </c>
      <c r="B720" s="199">
        <f t="shared" si="12"/>
        <v>0</v>
      </c>
      <c r="C720" s="199"/>
      <c r="D720" s="199"/>
    </row>
    <row r="721" spans="1:4" ht="18.75" customHeight="1">
      <c r="A721" s="211" t="s">
        <v>1265</v>
      </c>
      <c r="B721" s="199">
        <f t="shared" si="12"/>
        <v>698</v>
      </c>
      <c r="C721" s="199"/>
      <c r="D721" s="199">
        <v>698</v>
      </c>
    </row>
    <row r="722" spans="1:4" ht="18.75" customHeight="1">
      <c r="A722" s="198" t="s">
        <v>238</v>
      </c>
      <c r="B722" s="199">
        <f t="shared" si="12"/>
        <v>1765</v>
      </c>
      <c r="C722" s="199"/>
      <c r="D722" s="199">
        <v>1765</v>
      </c>
    </row>
    <row r="723" spans="1:4" ht="18.75" customHeight="1">
      <c r="A723" s="198" t="s">
        <v>962</v>
      </c>
      <c r="B723" s="199">
        <f t="shared" si="12"/>
        <v>0</v>
      </c>
      <c r="C723" s="199"/>
      <c r="D723" s="199"/>
    </row>
    <row r="724" spans="1:4" ht="18.75" customHeight="1">
      <c r="A724" s="198" t="s">
        <v>48</v>
      </c>
      <c r="B724" s="199">
        <f t="shared" si="12"/>
        <v>0</v>
      </c>
      <c r="C724" s="199"/>
      <c r="D724" s="199"/>
    </row>
    <row r="725" spans="1:4" ht="18.75" customHeight="1">
      <c r="A725" s="198" t="s">
        <v>57</v>
      </c>
      <c r="B725" s="199">
        <f t="shared" si="12"/>
        <v>0</v>
      </c>
      <c r="C725" s="199"/>
      <c r="D725" s="199"/>
    </row>
    <row r="726" spans="1:4" ht="18.75" customHeight="1">
      <c r="A726" s="198" t="s">
        <v>963</v>
      </c>
      <c r="B726" s="199">
        <f t="shared" si="12"/>
        <v>0</v>
      </c>
      <c r="C726" s="199"/>
      <c r="D726" s="199"/>
    </row>
    <row r="727" spans="1:4" ht="18.75" customHeight="1">
      <c r="A727" s="198" t="s">
        <v>964</v>
      </c>
      <c r="B727" s="199">
        <f t="shared" si="12"/>
        <v>0</v>
      </c>
      <c r="C727" s="199"/>
      <c r="D727" s="199"/>
    </row>
    <row r="728" spans="1:4" ht="18.75" customHeight="1">
      <c r="A728" s="198" t="s">
        <v>965</v>
      </c>
      <c r="B728" s="199">
        <f t="shared" si="12"/>
        <v>0</v>
      </c>
      <c r="C728" s="199"/>
      <c r="D728" s="199"/>
    </row>
    <row r="729" spans="1:4" ht="18.75" customHeight="1">
      <c r="A729" s="198" t="s">
        <v>239</v>
      </c>
      <c r="B729" s="199">
        <f t="shared" si="12"/>
        <v>22089</v>
      </c>
      <c r="C729" s="199">
        <f>SUM(C730:C737)</f>
        <v>32</v>
      </c>
      <c r="D729" s="199">
        <f>SUM(D730:D737)</f>
        <v>22057</v>
      </c>
    </row>
    <row r="730" spans="1:4" ht="18.75" customHeight="1">
      <c r="A730" s="198" t="s">
        <v>48</v>
      </c>
      <c r="B730" s="199">
        <f t="shared" si="12"/>
        <v>30</v>
      </c>
      <c r="C730" s="199">
        <v>30</v>
      </c>
      <c r="D730" s="199"/>
    </row>
    <row r="731" spans="1:4" ht="18.75" customHeight="1">
      <c r="A731" s="198" t="s">
        <v>49</v>
      </c>
      <c r="B731" s="199">
        <f t="shared" si="12"/>
        <v>381</v>
      </c>
      <c r="C731" s="199">
        <v>2</v>
      </c>
      <c r="D731" s="199">
        <v>379</v>
      </c>
    </row>
    <row r="732" spans="1:4" ht="18.75" customHeight="1">
      <c r="A732" s="198" t="s">
        <v>57</v>
      </c>
      <c r="B732" s="199">
        <f t="shared" si="12"/>
        <v>0</v>
      </c>
      <c r="C732" s="199"/>
      <c r="D732" s="199"/>
    </row>
    <row r="733" spans="1:4" ht="18.75" customHeight="1">
      <c r="A733" s="198" t="s">
        <v>966</v>
      </c>
      <c r="B733" s="199">
        <f t="shared" si="12"/>
        <v>5604</v>
      </c>
      <c r="C733" s="199"/>
      <c r="D733" s="199">
        <v>5604</v>
      </c>
    </row>
    <row r="734" spans="1:4" ht="18.75" customHeight="1">
      <c r="A734" s="211" t="s">
        <v>1266</v>
      </c>
      <c r="B734" s="199">
        <f t="shared" si="12"/>
        <v>15984</v>
      </c>
      <c r="C734" s="199"/>
      <c r="D734" s="199">
        <v>15984</v>
      </c>
    </row>
    <row r="735" spans="1:4" ht="18.75" customHeight="1">
      <c r="A735" s="198" t="s">
        <v>967</v>
      </c>
      <c r="B735" s="199">
        <f t="shared" si="12"/>
        <v>90</v>
      </c>
      <c r="C735" s="199"/>
      <c r="D735" s="199">
        <v>90</v>
      </c>
    </row>
    <row r="736" spans="1:4" ht="18.75" customHeight="1">
      <c r="A736" s="198" t="s">
        <v>968</v>
      </c>
      <c r="B736" s="199">
        <f t="shared" si="12"/>
        <v>0</v>
      </c>
      <c r="C736" s="199"/>
      <c r="D736" s="199"/>
    </row>
    <row r="737" spans="1:4" ht="18.75" customHeight="1">
      <c r="A737" s="198" t="s">
        <v>240</v>
      </c>
      <c r="B737" s="199">
        <f t="shared" si="12"/>
        <v>0</v>
      </c>
      <c r="C737" s="199"/>
      <c r="D737" s="199"/>
    </row>
    <row r="738" spans="1:4" ht="18.75" customHeight="1">
      <c r="A738" s="198" t="s">
        <v>241</v>
      </c>
      <c r="B738" s="199">
        <f t="shared" si="12"/>
        <v>2420</v>
      </c>
      <c r="C738" s="199">
        <f>SUM(C739:C742)</f>
        <v>146</v>
      </c>
      <c r="D738" s="199">
        <f>SUM(D739:D742)</f>
        <v>2274</v>
      </c>
    </row>
    <row r="739" spans="1:4" ht="18.75" customHeight="1">
      <c r="A739" s="198" t="s">
        <v>111</v>
      </c>
      <c r="B739" s="199">
        <f t="shared" si="12"/>
        <v>151</v>
      </c>
      <c r="C739" s="199">
        <v>146</v>
      </c>
      <c r="D739" s="199">
        <v>5</v>
      </c>
    </row>
    <row r="740" spans="1:4" ht="18.75" customHeight="1">
      <c r="A740" s="211" t="s">
        <v>1267</v>
      </c>
      <c r="B740" s="199">
        <f t="shared" si="12"/>
        <v>2200</v>
      </c>
      <c r="C740" s="199"/>
      <c r="D740" s="199">
        <v>2200</v>
      </c>
    </row>
    <row r="741" spans="1:4" ht="18.75" customHeight="1">
      <c r="A741" s="198" t="s">
        <v>969</v>
      </c>
      <c r="B741" s="199">
        <f t="shared" si="12"/>
        <v>0</v>
      </c>
      <c r="C741" s="199"/>
      <c r="D741" s="199"/>
    </row>
    <row r="742" spans="1:4" ht="18.75" customHeight="1">
      <c r="A742" s="198" t="s">
        <v>242</v>
      </c>
      <c r="B742" s="199">
        <f t="shared" si="12"/>
        <v>69</v>
      </c>
      <c r="C742" s="199"/>
      <c r="D742" s="199">
        <v>69</v>
      </c>
    </row>
    <row r="743" spans="1:4" ht="18.75" customHeight="1">
      <c r="A743" s="198" t="s">
        <v>243</v>
      </c>
      <c r="B743" s="199">
        <f t="shared" si="12"/>
        <v>9370</v>
      </c>
      <c r="C743" s="199">
        <f>SUM(C744:C749)</f>
        <v>0</v>
      </c>
      <c r="D743" s="199">
        <f>SUM(D744:D749)</f>
        <v>9370</v>
      </c>
    </row>
    <row r="744" spans="1:4" ht="18.75" customHeight="1">
      <c r="A744" s="198" t="s">
        <v>244</v>
      </c>
      <c r="B744" s="199">
        <f t="shared" si="12"/>
        <v>0</v>
      </c>
      <c r="C744" s="199"/>
      <c r="D744" s="199"/>
    </row>
    <row r="745" spans="1:4" ht="18.75" customHeight="1">
      <c r="A745" s="198" t="s">
        <v>970</v>
      </c>
      <c r="B745" s="199">
        <f t="shared" si="12"/>
        <v>0</v>
      </c>
      <c r="C745" s="199"/>
      <c r="D745" s="199"/>
    </row>
    <row r="746" spans="1:4" ht="18.75" customHeight="1">
      <c r="A746" s="198" t="s">
        <v>971</v>
      </c>
      <c r="B746" s="199">
        <f t="shared" si="12"/>
        <v>9370</v>
      </c>
      <c r="C746" s="199"/>
      <c r="D746" s="199">
        <v>9370</v>
      </c>
    </row>
    <row r="747" spans="1:4" ht="18.75" customHeight="1">
      <c r="A747" s="198" t="s">
        <v>245</v>
      </c>
      <c r="B747" s="199">
        <f t="shared" si="12"/>
        <v>0</v>
      </c>
      <c r="C747" s="199"/>
      <c r="D747" s="199"/>
    </row>
    <row r="748" spans="1:4" ht="18.75" customHeight="1">
      <c r="A748" s="198" t="s">
        <v>972</v>
      </c>
      <c r="B748" s="199">
        <f t="shared" si="12"/>
        <v>0</v>
      </c>
      <c r="C748" s="199"/>
      <c r="D748" s="199"/>
    </row>
    <row r="749" spans="1:4" ht="18.75" customHeight="1">
      <c r="A749" s="198" t="s">
        <v>246</v>
      </c>
      <c r="B749" s="199">
        <f t="shared" si="12"/>
        <v>0</v>
      </c>
      <c r="C749" s="199"/>
      <c r="D749" s="199"/>
    </row>
    <row r="750" spans="1:4" ht="18.75" customHeight="1">
      <c r="A750" s="198" t="s">
        <v>247</v>
      </c>
      <c r="B750" s="199">
        <f t="shared" si="12"/>
        <v>9539</v>
      </c>
      <c r="C750" s="199">
        <f>SUM(C751:C756)</f>
        <v>0</v>
      </c>
      <c r="D750" s="199">
        <f>SUM(D751:D756)</f>
        <v>9539</v>
      </c>
    </row>
    <row r="751" spans="1:4" ht="18.75" customHeight="1">
      <c r="A751" s="211" t="s">
        <v>1268</v>
      </c>
      <c r="B751" s="199">
        <f t="shared" si="12"/>
        <v>0</v>
      </c>
      <c r="C751" s="199"/>
      <c r="D751" s="199"/>
    </row>
    <row r="752" spans="1:4" ht="18.75" customHeight="1">
      <c r="A752" s="211" t="s">
        <v>1269</v>
      </c>
      <c r="B752" s="199">
        <f t="shared" si="12"/>
        <v>0</v>
      </c>
      <c r="C752" s="199"/>
      <c r="D752" s="199"/>
    </row>
    <row r="753" spans="1:4" ht="18.75" customHeight="1">
      <c r="A753" s="211" t="s">
        <v>1270</v>
      </c>
      <c r="B753" s="199">
        <f t="shared" si="12"/>
        <v>5488</v>
      </c>
      <c r="C753" s="199"/>
      <c r="D753" s="199">
        <v>5488</v>
      </c>
    </row>
    <row r="754" spans="1:4" ht="18.75" customHeight="1">
      <c r="A754" s="211" t="s">
        <v>1271</v>
      </c>
      <c r="B754" s="199">
        <f t="shared" si="12"/>
        <v>0</v>
      </c>
      <c r="C754" s="199"/>
      <c r="D754" s="199"/>
    </row>
    <row r="755" spans="1:4" ht="18.75" customHeight="1">
      <c r="A755" s="211" t="s">
        <v>1272</v>
      </c>
      <c r="B755" s="199">
        <f t="shared" si="12"/>
        <v>0</v>
      </c>
      <c r="C755" s="199"/>
      <c r="D755" s="199"/>
    </row>
    <row r="756" spans="1:4" ht="18.75" customHeight="1">
      <c r="A756" s="198" t="s">
        <v>248</v>
      </c>
      <c r="B756" s="199">
        <f t="shared" si="12"/>
        <v>4051</v>
      </c>
      <c r="C756" s="199"/>
      <c r="D756" s="199">
        <v>4051</v>
      </c>
    </row>
    <row r="757" spans="1:4" s="197" customFormat="1" ht="18.75" customHeight="1">
      <c r="A757" s="196" t="s">
        <v>249</v>
      </c>
      <c r="B757" s="199">
        <f t="shared" si="12"/>
        <v>14923</v>
      </c>
      <c r="C757" s="195">
        <f>C758+C769+C771+C775</f>
        <v>1002</v>
      </c>
      <c r="D757" s="195">
        <f>D758+D769+D771+D775</f>
        <v>13921</v>
      </c>
    </row>
    <row r="758" spans="1:4" ht="18.75" customHeight="1">
      <c r="A758" s="198" t="s">
        <v>250</v>
      </c>
      <c r="B758" s="199">
        <f t="shared" si="12"/>
        <v>14262</v>
      </c>
      <c r="C758" s="199">
        <f>SUM(C759:C768)</f>
        <v>1002</v>
      </c>
      <c r="D758" s="199">
        <f>SUM(D759:D768)</f>
        <v>13260</v>
      </c>
    </row>
    <row r="759" spans="1:4" ht="18.75" customHeight="1">
      <c r="A759" s="198" t="s">
        <v>48</v>
      </c>
      <c r="B759" s="199">
        <f t="shared" si="12"/>
        <v>975</v>
      </c>
      <c r="C759" s="199">
        <v>975</v>
      </c>
      <c r="D759" s="199"/>
    </row>
    <row r="760" spans="1:4" ht="18.75" customHeight="1">
      <c r="A760" s="198" t="s">
        <v>57</v>
      </c>
      <c r="B760" s="199">
        <f t="shared" si="12"/>
        <v>23</v>
      </c>
      <c r="C760" s="199">
        <v>13</v>
      </c>
      <c r="D760" s="199">
        <v>10</v>
      </c>
    </row>
    <row r="761" spans="1:4" ht="18.75" customHeight="1">
      <c r="A761" s="211" t="s">
        <v>1273</v>
      </c>
      <c r="B761" s="199">
        <f t="shared" si="12"/>
        <v>7234</v>
      </c>
      <c r="C761" s="199"/>
      <c r="D761" s="199">
        <v>7234</v>
      </c>
    </row>
    <row r="762" spans="1:4" ht="18.75" customHeight="1">
      <c r="A762" s="198" t="s">
        <v>251</v>
      </c>
      <c r="B762" s="199">
        <f t="shared" si="12"/>
        <v>3259</v>
      </c>
      <c r="C762" s="199"/>
      <c r="D762" s="199">
        <v>3259</v>
      </c>
    </row>
    <row r="763" spans="1:4" ht="18.75" customHeight="1">
      <c r="A763" s="198" t="s">
        <v>973</v>
      </c>
      <c r="B763" s="199">
        <f t="shared" si="12"/>
        <v>0</v>
      </c>
      <c r="C763" s="199"/>
      <c r="D763" s="199"/>
    </row>
    <row r="764" spans="1:4" ht="18.75" customHeight="1">
      <c r="A764" s="211" t="s">
        <v>1274</v>
      </c>
      <c r="B764" s="199">
        <f t="shared" si="12"/>
        <v>799</v>
      </c>
      <c r="C764" s="199"/>
      <c r="D764" s="199">
        <v>799</v>
      </c>
    </row>
    <row r="765" spans="1:4" ht="18.75" customHeight="1">
      <c r="A765" s="198" t="s">
        <v>974</v>
      </c>
      <c r="B765" s="199">
        <f t="shared" si="12"/>
        <v>0</v>
      </c>
      <c r="C765" s="199"/>
      <c r="D765" s="199"/>
    </row>
    <row r="766" spans="1:4" ht="18.75" customHeight="1">
      <c r="A766" s="198" t="s">
        <v>252</v>
      </c>
      <c r="B766" s="199">
        <f t="shared" si="12"/>
        <v>1958</v>
      </c>
      <c r="C766" s="199"/>
      <c r="D766" s="199">
        <v>1958</v>
      </c>
    </row>
    <row r="767" spans="1:4" ht="18.75" customHeight="1">
      <c r="A767" s="198" t="s">
        <v>975</v>
      </c>
      <c r="B767" s="199">
        <f t="shared" si="12"/>
        <v>14</v>
      </c>
      <c r="C767" s="199">
        <v>14</v>
      </c>
      <c r="D767" s="199"/>
    </row>
    <row r="768" spans="1:4" ht="18.75" customHeight="1">
      <c r="A768" s="198" t="s">
        <v>253</v>
      </c>
      <c r="B768" s="199">
        <f t="shared" si="12"/>
        <v>0</v>
      </c>
      <c r="C768" s="199"/>
      <c r="D768" s="199"/>
    </row>
    <row r="769" spans="1:4" ht="18.75" customHeight="1">
      <c r="A769" s="198" t="s">
        <v>976</v>
      </c>
      <c r="B769" s="199">
        <f t="shared" si="12"/>
        <v>0</v>
      </c>
      <c r="C769" s="199"/>
      <c r="D769" s="199"/>
    </row>
    <row r="770" spans="1:4" ht="18.75" customHeight="1">
      <c r="A770" s="198" t="s">
        <v>977</v>
      </c>
      <c r="B770" s="199">
        <f t="shared" si="12"/>
        <v>0</v>
      </c>
      <c r="C770" s="199"/>
      <c r="D770" s="199"/>
    </row>
    <row r="771" spans="1:4" ht="18.75" customHeight="1">
      <c r="A771" s="198" t="s">
        <v>978</v>
      </c>
      <c r="B771" s="199">
        <f t="shared" si="12"/>
        <v>0</v>
      </c>
      <c r="C771" s="199"/>
      <c r="D771" s="199"/>
    </row>
    <row r="772" spans="1:4" ht="18.75" customHeight="1">
      <c r="A772" s="198" t="s">
        <v>48</v>
      </c>
      <c r="B772" s="199">
        <f t="shared" si="12"/>
        <v>0</v>
      </c>
      <c r="C772" s="199"/>
      <c r="D772" s="199"/>
    </row>
    <row r="773" spans="1:4" ht="18.75" customHeight="1">
      <c r="A773" s="198" t="s">
        <v>49</v>
      </c>
      <c r="B773" s="199">
        <f t="shared" si="12"/>
        <v>0</v>
      </c>
      <c r="C773" s="199"/>
      <c r="D773" s="199"/>
    </row>
    <row r="774" spans="1:4" ht="18.75" customHeight="1">
      <c r="A774" s="198" t="s">
        <v>979</v>
      </c>
      <c r="B774" s="199">
        <f t="shared" si="12"/>
        <v>0</v>
      </c>
      <c r="C774" s="199"/>
      <c r="D774" s="199"/>
    </row>
    <row r="775" spans="1:4" ht="18.75" customHeight="1">
      <c r="A775" s="211" t="s">
        <v>1275</v>
      </c>
      <c r="B775" s="199">
        <f t="shared" si="12"/>
        <v>661</v>
      </c>
      <c r="C775" s="199">
        <f>SUM(C776:C779)</f>
        <v>0</v>
      </c>
      <c r="D775" s="199">
        <f>SUM(D776:D779)</f>
        <v>661</v>
      </c>
    </row>
    <row r="776" spans="1:4" ht="18.75" customHeight="1">
      <c r="A776" s="211" t="s">
        <v>1276</v>
      </c>
      <c r="B776" s="199">
        <f t="shared" si="12"/>
        <v>37</v>
      </c>
      <c r="C776" s="199"/>
      <c r="D776" s="199">
        <v>37</v>
      </c>
    </row>
    <row r="777" spans="1:4" ht="18.75" customHeight="1">
      <c r="A777" s="211" t="s">
        <v>1277</v>
      </c>
      <c r="B777" s="199">
        <f t="shared" si="12"/>
        <v>624</v>
      </c>
      <c r="C777" s="199"/>
      <c r="D777" s="199">
        <v>624</v>
      </c>
    </row>
    <row r="778" spans="1:4" ht="18.75" customHeight="1">
      <c r="A778" s="211" t="s">
        <v>1278</v>
      </c>
      <c r="B778" s="199">
        <f t="shared" si="12"/>
        <v>0</v>
      </c>
      <c r="C778" s="199"/>
      <c r="D778" s="199"/>
    </row>
    <row r="779" spans="1:4" ht="18.75" customHeight="1">
      <c r="A779" s="211" t="s">
        <v>1279</v>
      </c>
      <c r="B779" s="199">
        <f t="shared" si="12"/>
        <v>0</v>
      </c>
      <c r="C779" s="199"/>
      <c r="D779" s="199"/>
    </row>
    <row r="780" spans="1:4" s="197" customFormat="1" ht="18.75" customHeight="1">
      <c r="A780" s="196" t="s">
        <v>254</v>
      </c>
      <c r="B780" s="199">
        <f t="shared" si="12"/>
        <v>500</v>
      </c>
      <c r="C780" s="195">
        <f>C781+C788+C791+C798</f>
        <v>0</v>
      </c>
      <c r="D780" s="195">
        <f>D781+D788+D791+D798</f>
        <v>500</v>
      </c>
    </row>
    <row r="781" spans="1:4" ht="18.75" customHeight="1">
      <c r="A781" s="198" t="s">
        <v>980</v>
      </c>
      <c r="B781" s="199">
        <f t="shared" si="12"/>
        <v>0</v>
      </c>
      <c r="C781" s="199"/>
      <c r="D781" s="199"/>
    </row>
    <row r="782" spans="1:4" ht="18.75" customHeight="1">
      <c r="A782" s="198" t="s">
        <v>48</v>
      </c>
      <c r="B782" s="199">
        <f t="shared" si="12"/>
        <v>0</v>
      </c>
      <c r="C782" s="199"/>
      <c r="D782" s="199"/>
    </row>
    <row r="783" spans="1:4" ht="18.75" customHeight="1">
      <c r="A783" s="198" t="s">
        <v>49</v>
      </c>
      <c r="B783" s="199">
        <f t="shared" si="12"/>
        <v>0</v>
      </c>
      <c r="C783" s="199"/>
      <c r="D783" s="199"/>
    </row>
    <row r="784" spans="1:4" ht="18.75" customHeight="1">
      <c r="A784" s="198" t="s">
        <v>57</v>
      </c>
      <c r="B784" s="199">
        <f t="shared" si="12"/>
        <v>0</v>
      </c>
      <c r="C784" s="199"/>
      <c r="D784" s="199"/>
    </row>
    <row r="785" spans="1:4" ht="18.75" customHeight="1">
      <c r="A785" s="198" t="s">
        <v>981</v>
      </c>
      <c r="B785" s="199">
        <f t="shared" si="12"/>
        <v>0</v>
      </c>
      <c r="C785" s="199"/>
      <c r="D785" s="199"/>
    </row>
    <row r="786" spans="1:4" ht="18.75" customHeight="1">
      <c r="A786" s="198" t="s">
        <v>982</v>
      </c>
      <c r="B786" s="199">
        <f t="shared" si="12"/>
        <v>0</v>
      </c>
      <c r="C786" s="199"/>
      <c r="D786" s="199"/>
    </row>
    <row r="787" spans="1:4" ht="18.75" customHeight="1">
      <c r="A787" s="198" t="s">
        <v>983</v>
      </c>
      <c r="B787" s="199">
        <f t="shared" si="12"/>
        <v>0</v>
      </c>
      <c r="C787" s="199"/>
      <c r="D787" s="199"/>
    </row>
    <row r="788" spans="1:4" ht="18.75" customHeight="1">
      <c r="A788" s="198" t="s">
        <v>984</v>
      </c>
      <c r="B788" s="199">
        <f t="shared" si="12"/>
        <v>0</v>
      </c>
      <c r="C788" s="199">
        <f>SUM(C789:C790)</f>
        <v>0</v>
      </c>
      <c r="D788" s="199"/>
    </row>
    <row r="789" spans="1:4" ht="18.75" customHeight="1">
      <c r="A789" s="198" t="s">
        <v>49</v>
      </c>
      <c r="B789" s="199">
        <f t="shared" si="12"/>
        <v>0</v>
      </c>
      <c r="C789" s="199"/>
      <c r="D789" s="199"/>
    </row>
    <row r="790" spans="1:4" ht="18.75" customHeight="1">
      <c r="A790" s="198" t="s">
        <v>985</v>
      </c>
      <c r="B790" s="199">
        <f t="shared" si="12"/>
        <v>0</v>
      </c>
      <c r="C790" s="199"/>
      <c r="D790" s="199"/>
    </row>
    <row r="791" spans="1:4" ht="18.75" customHeight="1">
      <c r="A791" s="198" t="s">
        <v>255</v>
      </c>
      <c r="B791" s="199">
        <f t="shared" si="12"/>
        <v>500</v>
      </c>
      <c r="C791" s="199">
        <f>SUM(C792:C797)</f>
        <v>0</v>
      </c>
      <c r="D791" s="199">
        <f>SUM(D792:D797)</f>
        <v>500</v>
      </c>
    </row>
    <row r="792" spans="1:4" ht="18.75" customHeight="1">
      <c r="A792" s="198" t="s">
        <v>48</v>
      </c>
      <c r="B792" s="199">
        <f t="shared" si="12"/>
        <v>0</v>
      </c>
      <c r="C792" s="199"/>
      <c r="D792" s="199"/>
    </row>
    <row r="793" spans="1:4" ht="18.75" customHeight="1">
      <c r="A793" s="198" t="s">
        <v>49</v>
      </c>
      <c r="B793" s="199">
        <f t="shared" si="12"/>
        <v>0</v>
      </c>
      <c r="C793" s="199"/>
      <c r="D793" s="199"/>
    </row>
    <row r="794" spans="1:4" ht="18.75" customHeight="1">
      <c r="A794" s="198" t="s">
        <v>57</v>
      </c>
      <c r="B794" s="199">
        <f t="shared" si="12"/>
        <v>0</v>
      </c>
      <c r="C794" s="199"/>
      <c r="D794" s="199"/>
    </row>
    <row r="795" spans="1:4" ht="18.75" customHeight="1">
      <c r="A795" s="198" t="s">
        <v>986</v>
      </c>
      <c r="B795" s="199">
        <f t="shared" si="12"/>
        <v>0</v>
      </c>
      <c r="C795" s="199"/>
      <c r="D795" s="199"/>
    </row>
    <row r="796" spans="1:4" ht="18.75" customHeight="1">
      <c r="A796" s="198" t="s">
        <v>987</v>
      </c>
      <c r="B796" s="199">
        <f t="shared" si="12"/>
        <v>0</v>
      </c>
      <c r="C796" s="199"/>
      <c r="D796" s="199"/>
    </row>
    <row r="797" spans="1:4" ht="18.75" customHeight="1">
      <c r="A797" s="198" t="s">
        <v>256</v>
      </c>
      <c r="B797" s="199">
        <f t="shared" si="12"/>
        <v>500</v>
      </c>
      <c r="C797" s="199"/>
      <c r="D797" s="199">
        <v>500</v>
      </c>
    </row>
    <row r="798" spans="1:4" ht="18.75" customHeight="1">
      <c r="A798" s="198" t="s">
        <v>257</v>
      </c>
      <c r="B798" s="199">
        <f t="shared" si="12"/>
        <v>0</v>
      </c>
      <c r="C798" s="199">
        <f>SUM(C799:C803)</f>
        <v>0</v>
      </c>
      <c r="D798" s="199">
        <f>SUM(D799:D803)</f>
        <v>0</v>
      </c>
    </row>
    <row r="799" spans="1:4" ht="18.75" customHeight="1">
      <c r="A799" s="198" t="s">
        <v>48</v>
      </c>
      <c r="B799" s="199">
        <f t="shared" si="12"/>
        <v>0</v>
      </c>
      <c r="C799" s="199"/>
      <c r="D799" s="199"/>
    </row>
    <row r="800" spans="1:4" ht="18.75" customHeight="1">
      <c r="A800" s="198" t="s">
        <v>57</v>
      </c>
      <c r="B800" s="199">
        <f aca="true" t="shared" si="13" ref="B800:B862">C800+D800</f>
        <v>0</v>
      </c>
      <c r="C800" s="199"/>
      <c r="D800" s="199"/>
    </row>
    <row r="801" spans="1:4" ht="18.75" customHeight="1">
      <c r="A801" s="198" t="s">
        <v>258</v>
      </c>
      <c r="B801" s="199">
        <f t="shared" si="13"/>
        <v>0</v>
      </c>
      <c r="C801" s="199"/>
      <c r="D801" s="199"/>
    </row>
    <row r="802" spans="1:4" ht="18.75" customHeight="1">
      <c r="A802" s="198" t="s">
        <v>988</v>
      </c>
      <c r="B802" s="199">
        <f t="shared" si="13"/>
        <v>0</v>
      </c>
      <c r="C802" s="199"/>
      <c r="D802" s="199"/>
    </row>
    <row r="803" spans="1:4" ht="18.75" customHeight="1">
      <c r="A803" s="198" t="s">
        <v>259</v>
      </c>
      <c r="B803" s="199">
        <f t="shared" si="13"/>
        <v>0</v>
      </c>
      <c r="C803" s="199"/>
      <c r="D803" s="199"/>
    </row>
    <row r="804" spans="1:4" ht="18.75" customHeight="1">
      <c r="A804" s="198" t="s">
        <v>260</v>
      </c>
      <c r="B804" s="199">
        <f t="shared" si="13"/>
        <v>0</v>
      </c>
      <c r="C804" s="199"/>
      <c r="D804" s="199"/>
    </row>
    <row r="805" spans="1:4" ht="18.75" customHeight="1">
      <c r="A805" s="198" t="s">
        <v>48</v>
      </c>
      <c r="B805" s="199">
        <f t="shared" si="13"/>
        <v>0</v>
      </c>
      <c r="C805" s="199"/>
      <c r="D805" s="199"/>
    </row>
    <row r="806" spans="1:4" ht="18.75" customHeight="1">
      <c r="A806" s="198" t="s">
        <v>49</v>
      </c>
      <c r="B806" s="199">
        <f t="shared" si="13"/>
        <v>0</v>
      </c>
      <c r="C806" s="199"/>
      <c r="D806" s="199"/>
    </row>
    <row r="807" spans="1:4" ht="18.75" customHeight="1">
      <c r="A807" s="198" t="s">
        <v>57</v>
      </c>
      <c r="B807" s="199">
        <f t="shared" si="13"/>
        <v>0</v>
      </c>
      <c r="C807" s="199"/>
      <c r="D807" s="199"/>
    </row>
    <row r="808" spans="1:4" ht="18.75" customHeight="1">
      <c r="A808" s="198" t="s">
        <v>989</v>
      </c>
      <c r="B808" s="199">
        <f t="shared" si="13"/>
        <v>0</v>
      </c>
      <c r="C808" s="199"/>
      <c r="D808" s="199"/>
    </row>
    <row r="809" spans="1:4" ht="18.75" customHeight="1">
      <c r="A809" s="198" t="s">
        <v>261</v>
      </c>
      <c r="B809" s="199">
        <f t="shared" si="13"/>
        <v>0</v>
      </c>
      <c r="C809" s="199"/>
      <c r="D809" s="199"/>
    </row>
    <row r="810" spans="1:4" ht="18.75" customHeight="1">
      <c r="A810" s="198" t="s">
        <v>262</v>
      </c>
      <c r="B810" s="199">
        <f t="shared" si="13"/>
        <v>0</v>
      </c>
      <c r="C810" s="199"/>
      <c r="D810" s="199"/>
    </row>
    <row r="811" spans="1:4" s="197" customFormat="1" ht="18.75" customHeight="1">
      <c r="A811" s="196" t="s">
        <v>263</v>
      </c>
      <c r="B811" s="199">
        <f t="shared" si="13"/>
        <v>2848</v>
      </c>
      <c r="C811" s="195">
        <f>C812+C816</f>
        <v>104</v>
      </c>
      <c r="D811" s="195">
        <f>D812+D816</f>
        <v>2744</v>
      </c>
    </row>
    <row r="812" spans="1:4" ht="18.75" customHeight="1">
      <c r="A812" s="198" t="s">
        <v>264</v>
      </c>
      <c r="B812" s="199">
        <f t="shared" si="13"/>
        <v>2362</v>
      </c>
      <c r="C812" s="199">
        <f>SUM(C813:C815)</f>
        <v>104</v>
      </c>
      <c r="D812" s="199">
        <f>SUM(D813:D815)</f>
        <v>2258</v>
      </c>
    </row>
    <row r="813" spans="1:4" ht="18.75" customHeight="1">
      <c r="A813" s="198" t="s">
        <v>48</v>
      </c>
      <c r="B813" s="199">
        <f t="shared" si="13"/>
        <v>104</v>
      </c>
      <c r="C813" s="199">
        <v>104</v>
      </c>
      <c r="D813" s="199"/>
    </row>
    <row r="814" spans="1:4" ht="18.75" customHeight="1">
      <c r="A814" s="198" t="s">
        <v>52</v>
      </c>
      <c r="B814" s="199">
        <f t="shared" si="13"/>
        <v>0</v>
      </c>
      <c r="C814" s="199"/>
      <c r="D814" s="199"/>
    </row>
    <row r="815" spans="1:4" ht="18.75" customHeight="1">
      <c r="A815" s="198" t="s">
        <v>265</v>
      </c>
      <c r="B815" s="199">
        <f t="shared" si="13"/>
        <v>2258</v>
      </c>
      <c r="C815" s="199"/>
      <c r="D815" s="199">
        <v>2258</v>
      </c>
    </row>
    <row r="816" spans="1:4" ht="18.75" customHeight="1">
      <c r="A816" s="211" t="s">
        <v>1280</v>
      </c>
      <c r="B816" s="199">
        <f>C816+D816</f>
        <v>486</v>
      </c>
      <c r="C816" s="199">
        <f>SUM(C817:C818)</f>
        <v>0</v>
      </c>
      <c r="D816" s="199">
        <f>SUM(D817:D818)</f>
        <v>486</v>
      </c>
    </row>
    <row r="817" spans="1:4" ht="18.75" customHeight="1">
      <c r="A817" s="211" t="s">
        <v>1281</v>
      </c>
      <c r="B817" s="199">
        <f>C817+D817</f>
        <v>486</v>
      </c>
      <c r="C817" s="199"/>
      <c r="D817" s="199">
        <v>486</v>
      </c>
    </row>
    <row r="818" spans="1:4" ht="18.75" customHeight="1">
      <c r="A818" s="211" t="s">
        <v>1282</v>
      </c>
      <c r="B818" s="199">
        <f t="shared" si="13"/>
        <v>0</v>
      </c>
      <c r="C818" s="199"/>
      <c r="D818" s="199"/>
    </row>
    <row r="819" spans="1:4" s="197" customFormat="1" ht="18.75" customHeight="1">
      <c r="A819" s="198" t="s">
        <v>266</v>
      </c>
      <c r="B819" s="199">
        <f t="shared" si="13"/>
        <v>0</v>
      </c>
      <c r="C819" s="195"/>
      <c r="D819" s="195"/>
    </row>
    <row r="820" spans="1:4" ht="18.75" customHeight="1">
      <c r="A820" s="198" t="s">
        <v>990</v>
      </c>
      <c r="B820" s="199">
        <f t="shared" si="13"/>
        <v>0</v>
      </c>
      <c r="C820" s="199"/>
      <c r="D820" s="199"/>
    </row>
    <row r="821" spans="1:4" ht="18.75" customHeight="1">
      <c r="A821" s="198" t="s">
        <v>48</v>
      </c>
      <c r="B821" s="199">
        <f t="shared" si="13"/>
        <v>0</v>
      </c>
      <c r="C821" s="199"/>
      <c r="D821" s="199"/>
    </row>
    <row r="822" spans="1:4" ht="18.75" customHeight="1">
      <c r="A822" s="198" t="s">
        <v>49</v>
      </c>
      <c r="B822" s="199">
        <f t="shared" si="13"/>
        <v>0</v>
      </c>
      <c r="C822" s="199"/>
      <c r="D822" s="199"/>
    </row>
    <row r="823" spans="1:4" ht="18.75" customHeight="1">
      <c r="A823" s="198" t="s">
        <v>991</v>
      </c>
      <c r="B823" s="199">
        <f t="shared" si="13"/>
        <v>0</v>
      </c>
      <c r="C823" s="199"/>
      <c r="D823" s="199"/>
    </row>
    <row r="824" spans="1:4" ht="18.75" customHeight="1">
      <c r="A824" s="198" t="s">
        <v>992</v>
      </c>
      <c r="B824" s="199">
        <f t="shared" si="13"/>
        <v>0</v>
      </c>
      <c r="C824" s="199"/>
      <c r="D824" s="199"/>
    </row>
    <row r="825" spans="1:4" ht="18.75" customHeight="1">
      <c r="A825" s="198" t="s">
        <v>993</v>
      </c>
      <c r="B825" s="199">
        <f t="shared" si="13"/>
        <v>0</v>
      </c>
      <c r="C825" s="199"/>
      <c r="D825" s="199"/>
    </row>
    <row r="826" spans="1:4" ht="18.75" customHeight="1">
      <c r="A826" s="198" t="s">
        <v>994</v>
      </c>
      <c r="B826" s="199">
        <f t="shared" si="13"/>
        <v>0</v>
      </c>
      <c r="C826" s="199"/>
      <c r="D826" s="199"/>
    </row>
    <row r="827" spans="1:4" ht="18.75" customHeight="1">
      <c r="A827" s="198" t="s">
        <v>267</v>
      </c>
      <c r="B827" s="199">
        <f t="shared" si="13"/>
        <v>0</v>
      </c>
      <c r="C827" s="199"/>
      <c r="D827" s="199"/>
    </row>
    <row r="828" spans="1:4" ht="18.75" customHeight="1">
      <c r="A828" s="198" t="s">
        <v>268</v>
      </c>
      <c r="B828" s="199">
        <f t="shared" si="13"/>
        <v>0</v>
      </c>
      <c r="C828" s="199"/>
      <c r="D828" s="199"/>
    </row>
    <row r="829" spans="1:4" ht="18.75" customHeight="1">
      <c r="A829" s="198" t="s">
        <v>995</v>
      </c>
      <c r="B829" s="199">
        <f t="shared" si="13"/>
        <v>0</v>
      </c>
      <c r="C829" s="199"/>
      <c r="D829" s="199"/>
    </row>
    <row r="830" spans="1:4" ht="18.75" customHeight="1">
      <c r="A830" s="198" t="s">
        <v>996</v>
      </c>
      <c r="B830" s="199">
        <f t="shared" si="13"/>
        <v>0</v>
      </c>
      <c r="C830" s="199"/>
      <c r="D830" s="199"/>
    </row>
    <row r="831" spans="1:4" s="197" customFormat="1" ht="18.75" customHeight="1">
      <c r="A831" s="196" t="s">
        <v>997</v>
      </c>
      <c r="B831" s="199">
        <f t="shared" si="13"/>
        <v>23</v>
      </c>
      <c r="C831" s="195">
        <f>SUM(C832)</f>
        <v>0</v>
      </c>
      <c r="D831" s="195">
        <f>SUM(D832)</f>
        <v>23</v>
      </c>
    </row>
    <row r="832" spans="1:4" ht="18.75" customHeight="1">
      <c r="A832" s="198" t="s">
        <v>287</v>
      </c>
      <c r="B832" s="199">
        <f t="shared" si="13"/>
        <v>23</v>
      </c>
      <c r="C832" s="199">
        <f>SUM(C833)</f>
        <v>0</v>
      </c>
      <c r="D832" s="199">
        <f>SUM(D833)</f>
        <v>23</v>
      </c>
    </row>
    <row r="833" spans="1:4" ht="18.75" customHeight="1">
      <c r="A833" s="198" t="s">
        <v>288</v>
      </c>
      <c r="B833" s="199">
        <f t="shared" si="13"/>
        <v>23</v>
      </c>
      <c r="C833" s="199"/>
      <c r="D833" s="199">
        <v>23</v>
      </c>
    </row>
    <row r="834" spans="1:4" s="197" customFormat="1" ht="18.75" customHeight="1">
      <c r="A834" s="196" t="s">
        <v>269</v>
      </c>
      <c r="B834" s="199">
        <f t="shared" si="13"/>
        <v>35945</v>
      </c>
      <c r="C834" s="195">
        <f>C835+C851+C856+C860</f>
        <v>1203</v>
      </c>
      <c r="D834" s="195">
        <f>D835+D851+D856+D860</f>
        <v>34742</v>
      </c>
    </row>
    <row r="835" spans="1:4" ht="18.75" customHeight="1">
      <c r="A835" s="198" t="s">
        <v>270</v>
      </c>
      <c r="B835" s="199">
        <f t="shared" si="13"/>
        <v>35869</v>
      </c>
      <c r="C835" s="199">
        <f>SUM(C836:C850)</f>
        <v>1167</v>
      </c>
      <c r="D835" s="199">
        <f>SUM(D836:D850)</f>
        <v>34702</v>
      </c>
    </row>
    <row r="836" spans="1:4" ht="18.75" customHeight="1">
      <c r="A836" s="198" t="s">
        <v>48</v>
      </c>
      <c r="B836" s="199">
        <f t="shared" si="13"/>
        <v>975</v>
      </c>
      <c r="C836" s="199">
        <v>629</v>
      </c>
      <c r="D836" s="199">
        <v>346</v>
      </c>
    </row>
    <row r="837" spans="1:4" ht="18.75" customHeight="1">
      <c r="A837" s="198" t="s">
        <v>49</v>
      </c>
      <c r="B837" s="199">
        <f t="shared" si="13"/>
        <v>1216</v>
      </c>
      <c r="C837" s="199">
        <v>5</v>
      </c>
      <c r="D837" s="199">
        <v>1211</v>
      </c>
    </row>
    <row r="838" spans="1:4" ht="18.75" customHeight="1">
      <c r="A838" s="198" t="s">
        <v>57</v>
      </c>
      <c r="B838" s="199">
        <f t="shared" si="13"/>
        <v>0</v>
      </c>
      <c r="C838" s="199"/>
      <c r="D838" s="199"/>
    </row>
    <row r="839" spans="1:4" ht="18.75" customHeight="1">
      <c r="A839" s="211" t="s">
        <v>1283</v>
      </c>
      <c r="B839" s="199">
        <f t="shared" si="13"/>
        <v>200</v>
      </c>
      <c r="C839" s="199"/>
      <c r="D839" s="199">
        <v>200</v>
      </c>
    </row>
    <row r="840" spans="1:4" ht="18.75" customHeight="1">
      <c r="A840" s="198" t="s">
        <v>998</v>
      </c>
      <c r="B840" s="199">
        <f t="shared" si="13"/>
        <v>597</v>
      </c>
      <c r="C840" s="199"/>
      <c r="D840" s="199">
        <v>597</v>
      </c>
    </row>
    <row r="841" spans="1:4" ht="18.75" customHeight="1">
      <c r="A841" s="198" t="s">
        <v>999</v>
      </c>
      <c r="B841" s="199">
        <f t="shared" si="13"/>
        <v>5371</v>
      </c>
      <c r="C841" s="199"/>
      <c r="D841" s="199">
        <v>5371</v>
      </c>
    </row>
    <row r="842" spans="1:4" ht="18.75" customHeight="1">
      <c r="A842" s="198" t="s">
        <v>1000</v>
      </c>
      <c r="B842" s="199">
        <f t="shared" si="13"/>
        <v>0</v>
      </c>
      <c r="C842" s="199"/>
      <c r="D842" s="199"/>
    </row>
    <row r="843" spans="1:4" ht="18.75" customHeight="1">
      <c r="A843" s="198" t="s">
        <v>1001</v>
      </c>
      <c r="B843" s="199">
        <f t="shared" si="13"/>
        <v>0</v>
      </c>
      <c r="C843" s="199"/>
      <c r="D843" s="199"/>
    </row>
    <row r="844" spans="1:4" ht="18.75" customHeight="1">
      <c r="A844" s="211" t="s">
        <v>1284</v>
      </c>
      <c r="B844" s="199">
        <f t="shared" si="13"/>
        <v>1244</v>
      </c>
      <c r="C844" s="199"/>
      <c r="D844" s="199">
        <v>1244</v>
      </c>
    </row>
    <row r="845" spans="1:4" ht="18.75" customHeight="1">
      <c r="A845" s="198" t="s">
        <v>1002</v>
      </c>
      <c r="B845" s="199">
        <f t="shared" si="13"/>
        <v>25447</v>
      </c>
      <c r="C845" s="199"/>
      <c r="D845" s="199">
        <v>25447</v>
      </c>
    </row>
    <row r="846" spans="1:4" ht="18.75" customHeight="1">
      <c r="A846" s="211" t="s">
        <v>1285</v>
      </c>
      <c r="B846" s="199">
        <f t="shared" si="13"/>
        <v>80</v>
      </c>
      <c r="C846" s="199"/>
      <c r="D846" s="199">
        <v>80</v>
      </c>
    </row>
    <row r="847" spans="1:4" ht="18.75" customHeight="1">
      <c r="A847" s="198" t="s">
        <v>1003</v>
      </c>
      <c r="B847" s="199">
        <f t="shared" si="13"/>
        <v>0</v>
      </c>
      <c r="C847" s="199"/>
      <c r="D847" s="199"/>
    </row>
    <row r="848" spans="1:4" ht="18.75" customHeight="1">
      <c r="A848" s="198" t="s">
        <v>271</v>
      </c>
      <c r="B848" s="199">
        <f t="shared" si="13"/>
        <v>0</v>
      </c>
      <c r="C848" s="199"/>
      <c r="D848" s="199"/>
    </row>
    <row r="849" spans="1:4" ht="18.75" customHeight="1">
      <c r="A849" s="198" t="s">
        <v>52</v>
      </c>
      <c r="B849" s="199">
        <f t="shared" si="13"/>
        <v>739</v>
      </c>
      <c r="C849" s="199">
        <v>533</v>
      </c>
      <c r="D849" s="199">
        <v>206</v>
      </c>
    </row>
    <row r="850" spans="1:4" ht="18.75" customHeight="1">
      <c r="A850" s="198" t="s">
        <v>1004</v>
      </c>
      <c r="B850" s="199">
        <f t="shared" si="13"/>
        <v>0</v>
      </c>
      <c r="C850" s="199"/>
      <c r="D850" s="199"/>
    </row>
    <row r="851" spans="1:4" ht="18.75" customHeight="1">
      <c r="A851" s="198" t="s">
        <v>1005</v>
      </c>
      <c r="B851" s="199">
        <f t="shared" si="13"/>
        <v>0</v>
      </c>
      <c r="C851" s="199">
        <f>SUM(C852:C855)</f>
        <v>0</v>
      </c>
      <c r="D851" s="199">
        <f>SUM(D852:D855)</f>
        <v>0</v>
      </c>
    </row>
    <row r="852" spans="1:4" ht="18.75" customHeight="1">
      <c r="A852" s="198" t="s">
        <v>48</v>
      </c>
      <c r="B852" s="199">
        <f t="shared" si="13"/>
        <v>0</v>
      </c>
      <c r="C852" s="199"/>
      <c r="D852" s="199"/>
    </row>
    <row r="853" spans="1:4" ht="18.75" customHeight="1">
      <c r="A853" s="198" t="s">
        <v>1006</v>
      </c>
      <c r="B853" s="199">
        <f t="shared" si="13"/>
        <v>0</v>
      </c>
      <c r="C853" s="199"/>
      <c r="D853" s="199"/>
    </row>
    <row r="854" spans="1:4" ht="18.75" customHeight="1">
      <c r="A854" s="198" t="s">
        <v>52</v>
      </c>
      <c r="B854" s="199">
        <f t="shared" si="13"/>
        <v>0</v>
      </c>
      <c r="C854" s="199"/>
      <c r="D854" s="199"/>
    </row>
    <row r="855" spans="1:4" ht="18.75" customHeight="1">
      <c r="A855" s="201" t="s">
        <v>1007</v>
      </c>
      <c r="B855" s="199">
        <f t="shared" si="13"/>
        <v>0</v>
      </c>
      <c r="C855" s="202"/>
      <c r="D855" s="199"/>
    </row>
    <row r="856" spans="1:4" ht="18.75" customHeight="1">
      <c r="A856" s="201" t="s">
        <v>272</v>
      </c>
      <c r="B856" s="199">
        <f t="shared" si="13"/>
        <v>0</v>
      </c>
      <c r="C856" s="202">
        <f>SUM(C857:C859)</f>
        <v>0</v>
      </c>
      <c r="D856" s="202">
        <f>SUM(D857:D859)</f>
        <v>0</v>
      </c>
    </row>
    <row r="857" spans="1:4" ht="18.75" customHeight="1">
      <c r="A857" s="201" t="s">
        <v>1008</v>
      </c>
      <c r="B857" s="199">
        <f t="shared" si="13"/>
        <v>0</v>
      </c>
      <c r="C857" s="202"/>
      <c r="D857" s="199"/>
    </row>
    <row r="858" spans="1:4" ht="18.75" customHeight="1">
      <c r="A858" s="201" t="s">
        <v>1009</v>
      </c>
      <c r="B858" s="199">
        <f t="shared" si="13"/>
        <v>0</v>
      </c>
      <c r="C858" s="202"/>
      <c r="D858" s="199"/>
    </row>
    <row r="859" spans="1:4" ht="18.75" customHeight="1">
      <c r="A859" s="201" t="s">
        <v>1010</v>
      </c>
      <c r="B859" s="199">
        <f t="shared" si="13"/>
        <v>0</v>
      </c>
      <c r="C859" s="202"/>
      <c r="D859" s="199"/>
    </row>
    <row r="860" spans="1:4" ht="18.75" customHeight="1">
      <c r="A860" s="201" t="s">
        <v>273</v>
      </c>
      <c r="B860" s="199">
        <f t="shared" si="13"/>
        <v>76</v>
      </c>
      <c r="C860" s="202">
        <f>SUM(C861:C866)</f>
        <v>36</v>
      </c>
      <c r="D860" s="202">
        <f>SUM(D861:D866)</f>
        <v>40</v>
      </c>
    </row>
    <row r="861" spans="1:4" ht="18.75" customHeight="1">
      <c r="A861" s="201" t="s">
        <v>48</v>
      </c>
      <c r="B861" s="199">
        <f t="shared" si="13"/>
        <v>76</v>
      </c>
      <c r="C861" s="202">
        <v>36</v>
      </c>
      <c r="D861" s="199">
        <v>40</v>
      </c>
    </row>
    <row r="862" spans="1:4" ht="18.75" customHeight="1">
      <c r="A862" s="201" t="s">
        <v>1011</v>
      </c>
      <c r="B862" s="199">
        <f t="shared" si="13"/>
        <v>0</v>
      </c>
      <c r="C862" s="202"/>
      <c r="D862" s="199"/>
    </row>
    <row r="863" spans="1:4" ht="18.75" customHeight="1">
      <c r="A863" s="201" t="s">
        <v>1012</v>
      </c>
      <c r="B863" s="199">
        <f aca="true" t="shared" si="14" ref="B863:B969">C863+D863</f>
        <v>0</v>
      </c>
      <c r="C863" s="202"/>
      <c r="D863" s="199"/>
    </row>
    <row r="864" spans="1:4" ht="18.75" customHeight="1">
      <c r="A864" s="201" t="s">
        <v>1013</v>
      </c>
      <c r="B864" s="199">
        <f t="shared" si="14"/>
        <v>0</v>
      </c>
      <c r="C864" s="202"/>
      <c r="D864" s="199"/>
    </row>
    <row r="865" spans="1:4" ht="18.75" customHeight="1">
      <c r="A865" s="201" t="s">
        <v>274</v>
      </c>
      <c r="B865" s="199">
        <f t="shared" si="14"/>
        <v>0</v>
      </c>
      <c r="C865" s="202"/>
      <c r="D865" s="199"/>
    </row>
    <row r="866" spans="1:4" ht="18.75" customHeight="1">
      <c r="A866" s="201" t="s">
        <v>1014</v>
      </c>
      <c r="B866" s="199">
        <f t="shared" si="14"/>
        <v>0</v>
      </c>
      <c r="C866" s="202"/>
      <c r="D866" s="199"/>
    </row>
    <row r="867" spans="1:4" s="197" customFormat="1" ht="18.75" customHeight="1">
      <c r="A867" s="203" t="s">
        <v>38</v>
      </c>
      <c r="B867" s="199">
        <f t="shared" si="14"/>
        <v>14954</v>
      </c>
      <c r="C867" s="204">
        <f>C868+C877+C879</f>
        <v>8115</v>
      </c>
      <c r="D867" s="204">
        <f>D868+D877+D879</f>
        <v>6839</v>
      </c>
    </row>
    <row r="868" spans="1:4" s="197" customFormat="1" ht="18.75" customHeight="1">
      <c r="A868" s="215" t="s">
        <v>1286</v>
      </c>
      <c r="B868" s="199">
        <f t="shared" si="14"/>
        <v>6843</v>
      </c>
      <c r="C868" s="199">
        <f>SUM(C869:C876)</f>
        <v>4</v>
      </c>
      <c r="D868" s="199">
        <f>SUM(D869:D876)</f>
        <v>6839</v>
      </c>
    </row>
    <row r="869" spans="1:4" s="197" customFormat="1" ht="18.75" customHeight="1">
      <c r="A869" s="215" t="s">
        <v>1287</v>
      </c>
      <c r="B869" s="199">
        <f t="shared" si="14"/>
        <v>4</v>
      </c>
      <c r="C869" s="199">
        <v>4</v>
      </c>
      <c r="D869" s="199"/>
    </row>
    <row r="870" spans="1:4" s="197" customFormat="1" ht="18.75" customHeight="1">
      <c r="A870" s="215" t="s">
        <v>1288</v>
      </c>
      <c r="B870" s="199">
        <f t="shared" si="14"/>
        <v>0</v>
      </c>
      <c r="C870" s="199"/>
      <c r="D870" s="199"/>
    </row>
    <row r="871" spans="1:4" s="197" customFormat="1" ht="18.75" customHeight="1">
      <c r="A871" s="215" t="s">
        <v>1289</v>
      </c>
      <c r="B871" s="199">
        <f t="shared" si="14"/>
        <v>0</v>
      </c>
      <c r="C871" s="199"/>
      <c r="D871" s="199"/>
    </row>
    <row r="872" spans="1:4" s="197" customFormat="1" ht="18.75" customHeight="1">
      <c r="A872" s="215" t="s">
        <v>1290</v>
      </c>
      <c r="B872" s="199">
        <f t="shared" si="14"/>
        <v>0</v>
      </c>
      <c r="C872" s="199"/>
      <c r="D872" s="199"/>
    </row>
    <row r="873" spans="1:4" s="197" customFormat="1" ht="18.75" customHeight="1">
      <c r="A873" s="215" t="s">
        <v>1291</v>
      </c>
      <c r="B873" s="199">
        <f t="shared" si="14"/>
        <v>6839</v>
      </c>
      <c r="C873" s="199"/>
      <c r="D873" s="199">
        <v>6839</v>
      </c>
    </row>
    <row r="874" spans="1:4" s="197" customFormat="1" ht="18.75" customHeight="1">
      <c r="A874" s="215" t="s">
        <v>1292</v>
      </c>
      <c r="B874" s="199">
        <f t="shared" si="14"/>
        <v>0</v>
      </c>
      <c r="C874" s="199"/>
      <c r="D874" s="199"/>
    </row>
    <row r="875" spans="1:4" s="197" customFormat="1" ht="18.75" customHeight="1">
      <c r="A875" s="215" t="s">
        <v>1293</v>
      </c>
      <c r="B875" s="199">
        <f t="shared" si="14"/>
        <v>0</v>
      </c>
      <c r="C875" s="199"/>
      <c r="D875" s="199"/>
    </row>
    <row r="876" spans="1:4" s="197" customFormat="1" ht="18.75" customHeight="1">
      <c r="A876" s="215" t="s">
        <v>1294</v>
      </c>
      <c r="B876" s="199">
        <f t="shared" si="14"/>
        <v>0</v>
      </c>
      <c r="C876" s="199"/>
      <c r="D876" s="199"/>
    </row>
    <row r="877" spans="1:4" ht="18.75" customHeight="1">
      <c r="A877" s="201" t="s">
        <v>275</v>
      </c>
      <c r="B877" s="199">
        <f t="shared" si="14"/>
        <v>8111</v>
      </c>
      <c r="C877" s="202">
        <f>SUM(C878)</f>
        <v>8111</v>
      </c>
      <c r="D877" s="202">
        <f>SUM(D878)</f>
        <v>0</v>
      </c>
    </row>
    <row r="878" spans="1:4" ht="18.75" customHeight="1">
      <c r="A878" s="201" t="s">
        <v>276</v>
      </c>
      <c r="B878" s="199">
        <f t="shared" si="14"/>
        <v>8111</v>
      </c>
      <c r="C878" s="202">
        <v>8111</v>
      </c>
      <c r="D878" s="199"/>
    </row>
    <row r="879" spans="1:4" ht="18.75" customHeight="1">
      <c r="A879" s="201" t="s">
        <v>277</v>
      </c>
      <c r="B879" s="199">
        <f t="shared" si="14"/>
        <v>0</v>
      </c>
      <c r="C879" s="202">
        <f>C880</f>
        <v>0</v>
      </c>
      <c r="D879" s="202">
        <f>D880</f>
        <v>0</v>
      </c>
    </row>
    <row r="880" spans="1:4" ht="18.75" customHeight="1">
      <c r="A880" s="205" t="s">
        <v>1015</v>
      </c>
      <c r="B880" s="199">
        <f t="shared" si="14"/>
        <v>0</v>
      </c>
      <c r="C880" s="202"/>
      <c r="D880" s="199"/>
    </row>
    <row r="881" spans="1:4" s="197" customFormat="1" ht="18.75" customHeight="1">
      <c r="A881" s="203" t="s">
        <v>278</v>
      </c>
      <c r="B881" s="199">
        <f t="shared" si="14"/>
        <v>2563</v>
      </c>
      <c r="C881" s="204">
        <f>C882+C890+C892+C894</f>
        <v>151</v>
      </c>
      <c r="D881" s="204">
        <f>D882+D890+D892+D894</f>
        <v>2412</v>
      </c>
    </row>
    <row r="882" spans="1:4" ht="18.75" customHeight="1">
      <c r="A882" s="201" t="s">
        <v>279</v>
      </c>
      <c r="B882" s="199">
        <f t="shared" si="14"/>
        <v>2563</v>
      </c>
      <c r="C882" s="202">
        <f>SUM(C883:C889)</f>
        <v>151</v>
      </c>
      <c r="D882" s="202">
        <f>SUM(D883:D889)</f>
        <v>2412</v>
      </c>
    </row>
    <row r="883" spans="1:4" ht="18.75" customHeight="1">
      <c r="A883" s="201" t="s">
        <v>48</v>
      </c>
      <c r="B883" s="199">
        <f t="shared" si="14"/>
        <v>151</v>
      </c>
      <c r="C883" s="202">
        <v>151</v>
      </c>
      <c r="D883" s="199"/>
    </row>
    <row r="884" spans="1:4" ht="18.75" customHeight="1">
      <c r="A884" s="215" t="s">
        <v>1193</v>
      </c>
      <c r="B884" s="199">
        <f t="shared" si="14"/>
        <v>1725</v>
      </c>
      <c r="C884" s="202"/>
      <c r="D884" s="199">
        <v>1725</v>
      </c>
    </row>
    <row r="885" spans="1:4" ht="18.75" customHeight="1">
      <c r="A885" s="201" t="s">
        <v>57</v>
      </c>
      <c r="B885" s="199">
        <f t="shared" si="14"/>
        <v>0</v>
      </c>
      <c r="C885" s="202"/>
      <c r="D885" s="199"/>
    </row>
    <row r="886" spans="1:4" ht="18.75" customHeight="1">
      <c r="A886" s="201" t="s">
        <v>1016</v>
      </c>
      <c r="B886" s="199">
        <f t="shared" si="14"/>
        <v>0</v>
      </c>
      <c r="C886" s="202"/>
      <c r="D886" s="199"/>
    </row>
    <row r="887" spans="1:4" ht="18.75" customHeight="1">
      <c r="A887" s="215" t="s">
        <v>1295</v>
      </c>
      <c r="B887" s="199">
        <f t="shared" si="14"/>
        <v>100</v>
      </c>
      <c r="C887" s="202"/>
      <c r="D887" s="199">
        <v>100</v>
      </c>
    </row>
    <row r="888" spans="1:4" ht="18.75" customHeight="1">
      <c r="A888" s="201" t="s">
        <v>52</v>
      </c>
      <c r="B888" s="199">
        <f t="shared" si="14"/>
        <v>0</v>
      </c>
      <c r="C888" s="202"/>
      <c r="D888" s="199"/>
    </row>
    <row r="889" spans="1:4" ht="18.75" customHeight="1">
      <c r="A889" s="201" t="s">
        <v>280</v>
      </c>
      <c r="B889" s="199">
        <f t="shared" si="14"/>
        <v>587</v>
      </c>
      <c r="C889" s="202"/>
      <c r="D889" s="199">
        <v>587</v>
      </c>
    </row>
    <row r="890" spans="1:4" ht="18.75" customHeight="1">
      <c r="A890" s="201" t="s">
        <v>281</v>
      </c>
      <c r="B890" s="199">
        <f t="shared" si="14"/>
        <v>0</v>
      </c>
      <c r="C890" s="199">
        <f>SUM(C891)</f>
        <v>0</v>
      </c>
      <c r="D890" s="199">
        <f>SUM(D891)</f>
        <v>0</v>
      </c>
    </row>
    <row r="891" spans="1:4" ht="18.75" customHeight="1">
      <c r="A891" s="201" t="s">
        <v>1017</v>
      </c>
      <c r="B891" s="199">
        <f t="shared" si="14"/>
        <v>0</v>
      </c>
      <c r="C891" s="202"/>
      <c r="D891" s="199"/>
    </row>
    <row r="892" spans="1:4" ht="18.75" customHeight="1">
      <c r="A892" s="201" t="s">
        <v>282</v>
      </c>
      <c r="B892" s="199">
        <f t="shared" si="14"/>
        <v>0</v>
      </c>
      <c r="C892" s="202"/>
      <c r="D892" s="199"/>
    </row>
    <row r="893" spans="1:4" ht="18.75" customHeight="1">
      <c r="A893" s="201" t="s">
        <v>1018</v>
      </c>
      <c r="B893" s="199">
        <f t="shared" si="14"/>
        <v>0</v>
      </c>
      <c r="C893" s="202"/>
      <c r="D893" s="199"/>
    </row>
    <row r="894" spans="1:4" ht="18.75" customHeight="1">
      <c r="A894" s="201" t="s">
        <v>1019</v>
      </c>
      <c r="B894" s="199">
        <f t="shared" si="14"/>
        <v>0</v>
      </c>
      <c r="C894" s="202"/>
      <c r="D894" s="199"/>
    </row>
    <row r="895" spans="1:4" ht="18.75" customHeight="1">
      <c r="A895" s="201" t="s">
        <v>1020</v>
      </c>
      <c r="B895" s="199">
        <f t="shared" si="14"/>
        <v>0</v>
      </c>
      <c r="C895" s="202"/>
      <c r="D895" s="199"/>
    </row>
    <row r="896" spans="1:4" ht="18.75" customHeight="1">
      <c r="A896" s="216" t="s">
        <v>1296</v>
      </c>
      <c r="B896" s="199">
        <f t="shared" si="14"/>
        <v>219</v>
      </c>
      <c r="C896" s="202">
        <f>C897+C909+C915+C921+C929+C942+C946</f>
        <v>174</v>
      </c>
      <c r="D896" s="202">
        <f>D897+D909+D915+D921+D929+D942+D946</f>
        <v>45</v>
      </c>
    </row>
    <row r="897" spans="1:4" ht="18.75" customHeight="1">
      <c r="A897" s="215" t="s">
        <v>1297</v>
      </c>
      <c r="B897" s="199">
        <f t="shared" si="14"/>
        <v>194</v>
      </c>
      <c r="C897" s="202">
        <f>SUM(C898:C908)</f>
        <v>174</v>
      </c>
      <c r="D897" s="202">
        <f>SUM(D898:D908)</f>
        <v>20</v>
      </c>
    </row>
    <row r="898" spans="1:4" ht="18.75" customHeight="1">
      <c r="A898" s="215" t="s">
        <v>1298</v>
      </c>
      <c r="B898" s="199">
        <f t="shared" si="14"/>
        <v>174</v>
      </c>
      <c r="C898" s="202">
        <v>174</v>
      </c>
      <c r="D898" s="199"/>
    </row>
    <row r="899" spans="1:4" ht="18.75" customHeight="1">
      <c r="A899" s="215" t="s">
        <v>1299</v>
      </c>
      <c r="B899" s="199">
        <f t="shared" si="14"/>
        <v>20</v>
      </c>
      <c r="C899" s="202"/>
      <c r="D899" s="199">
        <v>20</v>
      </c>
    </row>
    <row r="900" spans="1:4" ht="18.75" customHeight="1">
      <c r="A900" s="215" t="s">
        <v>1300</v>
      </c>
      <c r="B900" s="199">
        <f t="shared" si="14"/>
        <v>0</v>
      </c>
      <c r="C900" s="202"/>
      <c r="D900" s="199"/>
    </row>
    <row r="901" spans="1:4" ht="18.75" customHeight="1">
      <c r="A901" s="215" t="s">
        <v>1301</v>
      </c>
      <c r="B901" s="199">
        <f t="shared" si="14"/>
        <v>0</v>
      </c>
      <c r="C901" s="202"/>
      <c r="D901" s="199"/>
    </row>
    <row r="902" spans="1:4" ht="18.75" customHeight="1">
      <c r="A902" s="215" t="s">
        <v>1302</v>
      </c>
      <c r="B902" s="199">
        <f t="shared" si="14"/>
        <v>0</v>
      </c>
      <c r="C902" s="202"/>
      <c r="D902" s="199"/>
    </row>
    <row r="903" spans="1:4" ht="18.75" customHeight="1">
      <c r="A903" s="215" t="s">
        <v>1303</v>
      </c>
      <c r="B903" s="199">
        <f t="shared" si="14"/>
        <v>0</v>
      </c>
      <c r="C903" s="202"/>
      <c r="D903" s="199"/>
    </row>
    <row r="904" spans="1:4" ht="18.75" customHeight="1">
      <c r="A904" s="215" t="s">
        <v>1304</v>
      </c>
      <c r="B904" s="199">
        <f t="shared" si="14"/>
        <v>0</v>
      </c>
      <c r="C904" s="202"/>
      <c r="D904" s="199"/>
    </row>
    <row r="905" spans="1:4" ht="18.75" customHeight="1">
      <c r="A905" s="215" t="s">
        <v>1305</v>
      </c>
      <c r="B905" s="199">
        <f t="shared" si="14"/>
        <v>0</v>
      </c>
      <c r="C905" s="202"/>
      <c r="D905" s="199"/>
    </row>
    <row r="906" spans="1:4" ht="18.75" customHeight="1">
      <c r="A906" s="215" t="s">
        <v>1306</v>
      </c>
      <c r="B906" s="199">
        <f t="shared" si="14"/>
        <v>0</v>
      </c>
      <c r="C906" s="202"/>
      <c r="D906" s="199"/>
    </row>
    <row r="907" spans="1:4" ht="18.75" customHeight="1">
      <c r="A907" s="215" t="s">
        <v>1307</v>
      </c>
      <c r="B907" s="199">
        <f t="shared" si="14"/>
        <v>0</v>
      </c>
      <c r="C907" s="202"/>
      <c r="D907" s="199"/>
    </row>
    <row r="908" spans="1:4" ht="18.75" customHeight="1">
      <c r="A908" s="215" t="s">
        <v>1308</v>
      </c>
      <c r="B908" s="199">
        <f t="shared" si="14"/>
        <v>0</v>
      </c>
      <c r="C908" s="202"/>
      <c r="D908" s="199"/>
    </row>
    <row r="909" spans="1:4" ht="18.75" customHeight="1">
      <c r="A909" s="215" t="s">
        <v>1309</v>
      </c>
      <c r="B909" s="199">
        <f t="shared" si="14"/>
        <v>0</v>
      </c>
      <c r="C909" s="202">
        <f>SUM(C910:C914)</f>
        <v>0</v>
      </c>
      <c r="D909" s="202">
        <f>SUM(D910:D914)</f>
        <v>0</v>
      </c>
    </row>
    <row r="910" spans="1:4" ht="18.75" customHeight="1">
      <c r="A910" s="215" t="s">
        <v>1298</v>
      </c>
      <c r="B910" s="199">
        <f t="shared" si="14"/>
        <v>0</v>
      </c>
      <c r="C910" s="202"/>
      <c r="D910" s="199"/>
    </row>
    <row r="911" spans="1:4" ht="18.75" customHeight="1">
      <c r="A911" s="215" t="s">
        <v>1310</v>
      </c>
      <c r="B911" s="199">
        <f t="shared" si="14"/>
        <v>0</v>
      </c>
      <c r="C911" s="202"/>
      <c r="D911" s="199"/>
    </row>
    <row r="912" spans="1:4" ht="18.75" customHeight="1">
      <c r="A912" s="215" t="s">
        <v>1300</v>
      </c>
      <c r="B912" s="199">
        <f t="shared" si="14"/>
        <v>0</v>
      </c>
      <c r="C912" s="202"/>
      <c r="D912" s="199"/>
    </row>
    <row r="913" spans="1:4" ht="18.75" customHeight="1">
      <c r="A913" s="215" t="s">
        <v>1311</v>
      </c>
      <c r="B913" s="199">
        <f t="shared" si="14"/>
        <v>0</v>
      </c>
      <c r="C913" s="202"/>
      <c r="D913" s="199"/>
    </row>
    <row r="914" spans="1:4" ht="18.75" customHeight="1">
      <c r="A914" s="215" t="s">
        <v>1312</v>
      </c>
      <c r="B914" s="199">
        <f t="shared" si="14"/>
        <v>0</v>
      </c>
      <c r="C914" s="202"/>
      <c r="D914" s="199"/>
    </row>
    <row r="915" spans="1:4" ht="18.75" customHeight="1">
      <c r="A915" s="215" t="s">
        <v>1313</v>
      </c>
      <c r="B915" s="199">
        <f t="shared" si="14"/>
        <v>0</v>
      </c>
      <c r="C915" s="202">
        <f>SUM(C916:C920)</f>
        <v>0</v>
      </c>
      <c r="D915" s="202">
        <f>SUM(D916:D920)</f>
        <v>0</v>
      </c>
    </row>
    <row r="916" spans="1:4" ht="18.75" customHeight="1">
      <c r="A916" s="215" t="s">
        <v>1298</v>
      </c>
      <c r="B916" s="199">
        <f t="shared" si="14"/>
        <v>0</v>
      </c>
      <c r="C916" s="202"/>
      <c r="D916" s="199"/>
    </row>
    <row r="917" spans="1:4" ht="18.75" customHeight="1">
      <c r="A917" s="215" t="s">
        <v>1299</v>
      </c>
      <c r="B917" s="199">
        <f t="shared" si="14"/>
        <v>0</v>
      </c>
      <c r="C917" s="202"/>
      <c r="D917" s="199"/>
    </row>
    <row r="918" spans="1:4" ht="18.75" customHeight="1">
      <c r="A918" s="215" t="s">
        <v>1300</v>
      </c>
      <c r="B918" s="199">
        <f t="shared" si="14"/>
        <v>0</v>
      </c>
      <c r="C918" s="202"/>
      <c r="D918" s="199"/>
    </row>
    <row r="919" spans="1:4" ht="18.75" customHeight="1">
      <c r="A919" s="215" t="s">
        <v>1314</v>
      </c>
      <c r="B919" s="199">
        <f t="shared" si="14"/>
        <v>0</v>
      </c>
      <c r="C919" s="202"/>
      <c r="D919" s="199"/>
    </row>
    <row r="920" spans="1:4" ht="18.75" customHeight="1">
      <c r="A920" s="215" t="s">
        <v>1315</v>
      </c>
      <c r="B920" s="199">
        <f t="shared" si="14"/>
        <v>0</v>
      </c>
      <c r="C920" s="202"/>
      <c r="D920" s="199"/>
    </row>
    <row r="921" spans="1:4" ht="18.75" customHeight="1">
      <c r="A921" s="215" t="s">
        <v>1316</v>
      </c>
      <c r="B921" s="199">
        <f t="shared" si="14"/>
        <v>0</v>
      </c>
      <c r="C921" s="202">
        <f>SUM(C922:C928)</f>
        <v>0</v>
      </c>
      <c r="D921" s="202">
        <f>SUM(D922:D928)</f>
        <v>0</v>
      </c>
    </row>
    <row r="922" spans="1:4" ht="18.75" customHeight="1">
      <c r="A922" s="215" t="s">
        <v>1298</v>
      </c>
      <c r="B922" s="199">
        <f t="shared" si="14"/>
        <v>0</v>
      </c>
      <c r="C922" s="202"/>
      <c r="D922" s="199"/>
    </row>
    <row r="923" spans="1:4" ht="18.75" customHeight="1">
      <c r="A923" s="215" t="s">
        <v>1299</v>
      </c>
      <c r="B923" s="199">
        <f t="shared" si="14"/>
        <v>0</v>
      </c>
      <c r="C923" s="202"/>
      <c r="D923" s="199"/>
    </row>
    <row r="924" spans="1:4" ht="18.75" customHeight="1">
      <c r="A924" s="215" t="s">
        <v>1300</v>
      </c>
      <c r="B924" s="199">
        <f t="shared" si="14"/>
        <v>0</v>
      </c>
      <c r="C924" s="202"/>
      <c r="D924" s="199"/>
    </row>
    <row r="925" spans="1:4" ht="18.75" customHeight="1">
      <c r="A925" s="215" t="s">
        <v>1317</v>
      </c>
      <c r="B925" s="199">
        <f t="shared" si="14"/>
        <v>0</v>
      </c>
      <c r="C925" s="202"/>
      <c r="D925" s="199"/>
    </row>
    <row r="926" spans="1:4" ht="18.75" customHeight="1">
      <c r="A926" s="215" t="s">
        <v>1318</v>
      </c>
      <c r="B926" s="199">
        <f t="shared" si="14"/>
        <v>0</v>
      </c>
      <c r="C926" s="202"/>
      <c r="D926" s="199"/>
    </row>
    <row r="927" spans="1:4" ht="18.75" customHeight="1">
      <c r="A927" s="215" t="s">
        <v>1307</v>
      </c>
      <c r="B927" s="199">
        <f t="shared" si="14"/>
        <v>0</v>
      </c>
      <c r="C927" s="202"/>
      <c r="D927" s="199"/>
    </row>
    <row r="928" spans="1:4" ht="18.75" customHeight="1">
      <c r="A928" s="215" t="s">
        <v>1319</v>
      </c>
      <c r="B928" s="199">
        <f t="shared" si="14"/>
        <v>0</v>
      </c>
      <c r="C928" s="202"/>
      <c r="D928" s="199"/>
    </row>
    <row r="929" spans="1:4" ht="18.75" customHeight="1">
      <c r="A929" s="215" t="s">
        <v>1320</v>
      </c>
      <c r="B929" s="199">
        <f t="shared" si="14"/>
        <v>10</v>
      </c>
      <c r="C929" s="202">
        <f>SUM(C930:C941)</f>
        <v>0</v>
      </c>
      <c r="D929" s="202">
        <f>SUM(D930:D941)</f>
        <v>10</v>
      </c>
    </row>
    <row r="930" spans="1:4" ht="18.75" customHeight="1">
      <c r="A930" s="215" t="s">
        <v>1298</v>
      </c>
      <c r="B930" s="199">
        <f t="shared" si="14"/>
        <v>0</v>
      </c>
      <c r="C930" s="202"/>
      <c r="D930" s="199"/>
    </row>
    <row r="931" spans="1:4" ht="18.75" customHeight="1">
      <c r="A931" s="215" t="s">
        <v>1299</v>
      </c>
      <c r="B931" s="199">
        <f t="shared" si="14"/>
        <v>0</v>
      </c>
      <c r="C931" s="202"/>
      <c r="D931" s="199"/>
    </row>
    <row r="932" spans="1:4" ht="18.75" customHeight="1">
      <c r="A932" s="215" t="s">
        <v>1300</v>
      </c>
      <c r="B932" s="199">
        <f t="shared" si="14"/>
        <v>0</v>
      </c>
      <c r="C932" s="202"/>
      <c r="D932" s="199"/>
    </row>
    <row r="933" spans="1:4" ht="18.75" customHeight="1">
      <c r="A933" s="215" t="s">
        <v>1321</v>
      </c>
      <c r="B933" s="199">
        <f t="shared" si="14"/>
        <v>0</v>
      </c>
      <c r="C933" s="202"/>
      <c r="D933" s="199"/>
    </row>
    <row r="934" spans="1:4" ht="18.75" customHeight="1">
      <c r="A934" s="215" t="s">
        <v>1322</v>
      </c>
      <c r="B934" s="199">
        <f t="shared" si="14"/>
        <v>10</v>
      </c>
      <c r="C934" s="202"/>
      <c r="D934" s="199">
        <v>10</v>
      </c>
    </row>
    <row r="935" spans="1:4" ht="18.75" customHeight="1">
      <c r="A935" s="215" t="s">
        <v>1323</v>
      </c>
      <c r="B935" s="199">
        <f t="shared" si="14"/>
        <v>0</v>
      </c>
      <c r="C935" s="202"/>
      <c r="D935" s="199"/>
    </row>
    <row r="936" spans="1:4" ht="18.75" customHeight="1">
      <c r="A936" s="215" t="s">
        <v>1324</v>
      </c>
      <c r="B936" s="199">
        <f t="shared" si="14"/>
        <v>0</v>
      </c>
      <c r="C936" s="202"/>
      <c r="D936" s="199"/>
    </row>
    <row r="937" spans="1:4" ht="18.75" customHeight="1">
      <c r="A937" s="215" t="s">
        <v>1325</v>
      </c>
      <c r="B937" s="199">
        <f t="shared" si="14"/>
        <v>0</v>
      </c>
      <c r="C937" s="202"/>
      <c r="D937" s="199"/>
    </row>
    <row r="938" spans="1:4" ht="18.75" customHeight="1">
      <c r="A938" s="215" t="s">
        <v>1326</v>
      </c>
      <c r="B938" s="199">
        <f t="shared" si="14"/>
        <v>0</v>
      </c>
      <c r="C938" s="202"/>
      <c r="D938" s="199"/>
    </row>
    <row r="939" spans="1:4" ht="18.75" customHeight="1">
      <c r="A939" s="215" t="s">
        <v>1327</v>
      </c>
      <c r="B939" s="199">
        <f t="shared" si="14"/>
        <v>0</v>
      </c>
      <c r="C939" s="202"/>
      <c r="D939" s="199"/>
    </row>
    <row r="940" spans="1:4" ht="18.75" customHeight="1">
      <c r="A940" s="215" t="s">
        <v>1328</v>
      </c>
      <c r="B940" s="199">
        <f t="shared" si="14"/>
        <v>0</v>
      </c>
      <c r="C940" s="202"/>
      <c r="D940" s="199"/>
    </row>
    <row r="941" spans="1:4" ht="18.75" customHeight="1">
      <c r="A941" s="215" t="s">
        <v>1329</v>
      </c>
      <c r="B941" s="199">
        <f t="shared" si="14"/>
        <v>0</v>
      </c>
      <c r="C941" s="202"/>
      <c r="D941" s="199"/>
    </row>
    <row r="942" spans="1:4" ht="18.75" customHeight="1">
      <c r="A942" s="215" t="s">
        <v>1330</v>
      </c>
      <c r="B942" s="199">
        <f t="shared" si="14"/>
        <v>5</v>
      </c>
      <c r="C942" s="202">
        <f>SUM(C943:C945)</f>
        <v>0</v>
      </c>
      <c r="D942" s="202">
        <f>SUM(D943:D945)</f>
        <v>5</v>
      </c>
    </row>
    <row r="943" spans="1:4" ht="18.75" customHeight="1">
      <c r="A943" s="215" t="s">
        <v>1331</v>
      </c>
      <c r="B943" s="199">
        <f t="shared" si="14"/>
        <v>5</v>
      </c>
      <c r="C943" s="202"/>
      <c r="D943" s="199">
        <v>5</v>
      </c>
    </row>
    <row r="944" spans="1:4" ht="18.75" customHeight="1">
      <c r="A944" s="215" t="s">
        <v>1332</v>
      </c>
      <c r="B944" s="199">
        <f t="shared" si="14"/>
        <v>0</v>
      </c>
      <c r="C944" s="202"/>
      <c r="D944" s="199"/>
    </row>
    <row r="945" spans="1:4" ht="18.75" customHeight="1">
      <c r="A945" s="215" t="s">
        <v>1333</v>
      </c>
      <c r="B945" s="199">
        <f t="shared" si="14"/>
        <v>0</v>
      </c>
      <c r="C945" s="202"/>
      <c r="D945" s="199"/>
    </row>
    <row r="946" spans="1:4" ht="18.75" customHeight="1">
      <c r="A946" s="215" t="s">
        <v>1334</v>
      </c>
      <c r="B946" s="199">
        <f t="shared" si="14"/>
        <v>10</v>
      </c>
      <c r="C946" s="202">
        <f>SUM(C947:C952)</f>
        <v>0</v>
      </c>
      <c r="D946" s="202">
        <f>SUM(D947:D952)</f>
        <v>10</v>
      </c>
    </row>
    <row r="947" spans="1:4" ht="18.75" customHeight="1">
      <c r="A947" s="215" t="s">
        <v>1335</v>
      </c>
      <c r="B947" s="199">
        <f t="shared" si="14"/>
        <v>0</v>
      </c>
      <c r="C947" s="202"/>
      <c r="D947" s="199"/>
    </row>
    <row r="948" spans="1:4" ht="18.75" customHeight="1">
      <c r="A948" s="215" t="s">
        <v>1336</v>
      </c>
      <c r="B948" s="199">
        <f t="shared" si="14"/>
        <v>10</v>
      </c>
      <c r="C948" s="202"/>
      <c r="D948" s="199">
        <v>10</v>
      </c>
    </row>
    <row r="949" spans="1:4" ht="18.75" customHeight="1">
      <c r="A949" s="215" t="s">
        <v>1337</v>
      </c>
      <c r="B949" s="199">
        <f t="shared" si="14"/>
        <v>0</v>
      </c>
      <c r="C949" s="202"/>
      <c r="D949" s="199"/>
    </row>
    <row r="950" spans="1:4" ht="18.75" customHeight="1">
      <c r="A950" s="215" t="s">
        <v>1338</v>
      </c>
      <c r="B950" s="199">
        <f t="shared" si="14"/>
        <v>0</v>
      </c>
      <c r="C950" s="202"/>
      <c r="D950" s="199"/>
    </row>
    <row r="951" spans="1:4" ht="18.75" customHeight="1">
      <c r="A951" s="215" t="s">
        <v>1339</v>
      </c>
      <c r="B951" s="199">
        <f t="shared" si="14"/>
        <v>0</v>
      </c>
      <c r="C951" s="202"/>
      <c r="D951" s="199"/>
    </row>
    <row r="952" spans="1:4" ht="18.75" customHeight="1">
      <c r="A952" s="215" t="s">
        <v>1340</v>
      </c>
      <c r="B952" s="199">
        <f t="shared" si="14"/>
        <v>0</v>
      </c>
      <c r="C952" s="202"/>
      <c r="D952" s="199"/>
    </row>
    <row r="953" spans="1:4" s="197" customFormat="1" ht="18.75" customHeight="1">
      <c r="A953" s="203" t="s">
        <v>39</v>
      </c>
      <c r="B953" s="199">
        <f t="shared" si="14"/>
        <v>5000</v>
      </c>
      <c r="C953" s="204"/>
      <c r="D953" s="195">
        <f>SUM(D954)</f>
        <v>5000</v>
      </c>
    </row>
    <row r="954" spans="1:4" ht="18.75" customHeight="1">
      <c r="A954" s="201" t="s">
        <v>283</v>
      </c>
      <c r="B954" s="199">
        <f t="shared" si="14"/>
        <v>5000</v>
      </c>
      <c r="C954" s="199">
        <f>SUM(C955)</f>
        <v>0</v>
      </c>
      <c r="D954" s="199">
        <f>SUM(D955)</f>
        <v>5000</v>
      </c>
    </row>
    <row r="955" spans="1:4" ht="18.75" customHeight="1">
      <c r="A955" s="201" t="s">
        <v>284</v>
      </c>
      <c r="B955" s="199">
        <f t="shared" si="14"/>
        <v>5000</v>
      </c>
      <c r="C955" s="202"/>
      <c r="D955" s="199">
        <v>5000</v>
      </c>
    </row>
    <row r="956" spans="1:4" s="197" customFormat="1" ht="18.75" customHeight="1">
      <c r="A956" s="203" t="s">
        <v>40</v>
      </c>
      <c r="B956" s="199">
        <f t="shared" si="14"/>
        <v>13109</v>
      </c>
      <c r="C956" s="204">
        <f>C957+C959</f>
        <v>0</v>
      </c>
      <c r="D956" s="204">
        <f>D957+D959</f>
        <v>13109</v>
      </c>
    </row>
    <row r="957" spans="1:4" ht="18.75" customHeight="1">
      <c r="A957" s="201" t="s">
        <v>285</v>
      </c>
      <c r="B957" s="199">
        <f t="shared" si="14"/>
        <v>5000</v>
      </c>
      <c r="C957" s="202">
        <f>SUM(C958)</f>
        <v>0</v>
      </c>
      <c r="D957" s="202">
        <f>SUM(D958)</f>
        <v>5000</v>
      </c>
    </row>
    <row r="958" spans="1:4" ht="18.75" customHeight="1">
      <c r="A958" s="201" t="s">
        <v>286</v>
      </c>
      <c r="B958" s="199">
        <f t="shared" si="14"/>
        <v>5000</v>
      </c>
      <c r="C958" s="202"/>
      <c r="D958" s="199">
        <v>5000</v>
      </c>
    </row>
    <row r="959" spans="1:4" ht="18.75" customHeight="1">
      <c r="A959" s="201" t="s">
        <v>287</v>
      </c>
      <c r="B959" s="199">
        <f t="shared" si="14"/>
        <v>8109</v>
      </c>
      <c r="C959" s="199">
        <f>SUM(C960)</f>
        <v>0</v>
      </c>
      <c r="D959" s="199">
        <f>SUM(D960)</f>
        <v>8109</v>
      </c>
    </row>
    <row r="960" spans="1:4" ht="18.75" customHeight="1">
      <c r="A960" s="201" t="s">
        <v>288</v>
      </c>
      <c r="B960" s="199">
        <f t="shared" si="14"/>
        <v>8109</v>
      </c>
      <c r="C960" s="202"/>
      <c r="D960" s="199">
        <v>8109</v>
      </c>
    </row>
    <row r="961" spans="1:4" s="197" customFormat="1" ht="18.75" customHeight="1">
      <c r="A961" s="203" t="s">
        <v>1021</v>
      </c>
      <c r="B961" s="199">
        <f t="shared" si="14"/>
        <v>6853</v>
      </c>
      <c r="C961" s="204">
        <f>SUM(C962)</f>
        <v>0</v>
      </c>
      <c r="D961" s="204">
        <f>SUM(D962)</f>
        <v>6853</v>
      </c>
    </row>
    <row r="962" spans="1:4" ht="18.75" customHeight="1">
      <c r="A962" s="201" t="s">
        <v>1022</v>
      </c>
      <c r="B962" s="199">
        <f t="shared" si="14"/>
        <v>6853</v>
      </c>
      <c r="C962" s="202">
        <f>SUM(C963:C966)</f>
        <v>0</v>
      </c>
      <c r="D962" s="202">
        <f>SUM(D963:D966)</f>
        <v>6853</v>
      </c>
    </row>
    <row r="963" spans="1:4" ht="18.75" customHeight="1">
      <c r="A963" s="201" t="s">
        <v>1023</v>
      </c>
      <c r="B963" s="199">
        <f t="shared" si="14"/>
        <v>1984</v>
      </c>
      <c r="C963" s="202"/>
      <c r="D963" s="199">
        <v>1984</v>
      </c>
    </row>
    <row r="964" spans="1:4" ht="18.75" customHeight="1">
      <c r="A964" s="215" t="s">
        <v>1341</v>
      </c>
      <c r="B964" s="199"/>
      <c r="C964" s="202"/>
      <c r="D964" s="199">
        <v>104</v>
      </c>
    </row>
    <row r="965" spans="1:4" ht="18.75" customHeight="1">
      <c r="A965" s="215" t="s">
        <v>1342</v>
      </c>
      <c r="B965" s="199"/>
      <c r="C965" s="202"/>
      <c r="D965" s="199"/>
    </row>
    <row r="966" spans="1:4" ht="18.75" customHeight="1">
      <c r="A966" s="215" t="s">
        <v>1343</v>
      </c>
      <c r="B966" s="199"/>
      <c r="C966" s="202"/>
      <c r="D966" s="199">
        <v>4765</v>
      </c>
    </row>
    <row r="967" spans="1:4" s="197" customFormat="1" ht="18.75" customHeight="1">
      <c r="A967" s="203" t="s">
        <v>1024</v>
      </c>
      <c r="B967" s="199">
        <f t="shared" si="14"/>
        <v>0</v>
      </c>
      <c r="C967" s="204">
        <f>SUM(C968)</f>
        <v>0</v>
      </c>
      <c r="D967" s="204">
        <f>SUM(D968)</f>
        <v>0</v>
      </c>
    </row>
    <row r="968" spans="1:4" ht="18.75" customHeight="1">
      <c r="A968" s="201" t="s">
        <v>1025</v>
      </c>
      <c r="B968" s="199">
        <f t="shared" si="14"/>
        <v>0</v>
      </c>
      <c r="C968" s="202">
        <f>SUM(C969)</f>
        <v>0</v>
      </c>
      <c r="D968" s="202">
        <f>SUM(D969)</f>
        <v>0</v>
      </c>
    </row>
    <row r="969" spans="1:4" ht="18.75" customHeight="1">
      <c r="A969" s="201" t="s">
        <v>1026</v>
      </c>
      <c r="B969" s="199">
        <f t="shared" si="14"/>
        <v>0</v>
      </c>
      <c r="C969" s="202"/>
      <c r="D969" s="199"/>
    </row>
    <row r="970" spans="1:4" ht="33" customHeight="1">
      <c r="A970" s="302"/>
      <c r="B970" s="302"/>
      <c r="C970" s="302"/>
      <c r="D970" s="302"/>
    </row>
    <row r="971" spans="1:4" ht="15" customHeight="1">
      <c r="A971" s="303"/>
      <c r="B971" s="303"/>
      <c r="C971" s="303"/>
      <c r="D971" s="303"/>
    </row>
    <row r="972" spans="1:3" ht="21" customHeight="1">
      <c r="A972" s="205"/>
      <c r="B972" s="206"/>
      <c r="C972" s="206"/>
    </row>
    <row r="973" spans="1:3" ht="21" customHeight="1">
      <c r="A973" s="205"/>
      <c r="B973" s="206"/>
      <c r="C973" s="206"/>
    </row>
    <row r="974" spans="1:3" ht="21" customHeight="1">
      <c r="A974" s="205"/>
      <c r="B974" s="206"/>
      <c r="C974" s="206"/>
    </row>
    <row r="975" spans="1:3" ht="21" customHeight="1">
      <c r="A975" s="205"/>
      <c r="B975" s="206"/>
      <c r="C975" s="206"/>
    </row>
    <row r="976" spans="1:3" ht="21" customHeight="1">
      <c r="A976" s="205"/>
      <c r="B976" s="206"/>
      <c r="C976" s="206"/>
    </row>
    <row r="977" spans="1:3" ht="21" customHeight="1">
      <c r="A977" s="205"/>
      <c r="B977" s="206"/>
      <c r="C977" s="206"/>
    </row>
    <row r="978" spans="1:3" ht="21" customHeight="1">
      <c r="A978" s="205"/>
      <c r="B978" s="206"/>
      <c r="C978" s="206"/>
    </row>
    <row r="979" spans="1:3" ht="21" customHeight="1">
      <c r="A979" s="205"/>
      <c r="B979" s="206"/>
      <c r="C979" s="206"/>
    </row>
    <row r="980" spans="1:3" ht="21" customHeight="1">
      <c r="A980" s="205"/>
      <c r="B980" s="206"/>
      <c r="C980" s="206"/>
    </row>
    <row r="981" spans="1:3" ht="21" customHeight="1">
      <c r="A981" s="205"/>
      <c r="B981" s="206"/>
      <c r="C981" s="206"/>
    </row>
    <row r="982" spans="1:3" ht="21" customHeight="1">
      <c r="A982" s="205"/>
      <c r="B982" s="206"/>
      <c r="C982" s="206"/>
    </row>
    <row r="983" spans="1:3" ht="21" customHeight="1">
      <c r="A983" s="205"/>
      <c r="B983" s="206"/>
      <c r="C983" s="206"/>
    </row>
    <row r="984" spans="1:3" ht="21" customHeight="1">
      <c r="A984" s="205"/>
      <c r="B984" s="206"/>
      <c r="C984" s="206"/>
    </row>
    <row r="985" spans="1:3" ht="21" customHeight="1">
      <c r="A985" s="205"/>
      <c r="B985" s="206"/>
      <c r="C985" s="206"/>
    </row>
    <row r="986" spans="1:3" ht="21" customHeight="1">
      <c r="A986" s="205"/>
      <c r="B986" s="206"/>
      <c r="C986" s="206"/>
    </row>
    <row r="987" spans="1:3" ht="21" customHeight="1">
      <c r="A987" s="205"/>
      <c r="B987" s="206"/>
      <c r="C987" s="206"/>
    </row>
    <row r="988" spans="1:3" ht="21" customHeight="1">
      <c r="A988" s="205"/>
      <c r="B988" s="206"/>
      <c r="C988" s="206"/>
    </row>
    <row r="989" spans="1:3" ht="21" customHeight="1">
      <c r="A989" s="205"/>
      <c r="B989" s="206"/>
      <c r="C989" s="206"/>
    </row>
    <row r="990" spans="1:3" ht="21" customHeight="1">
      <c r="A990" s="205"/>
      <c r="B990" s="206"/>
      <c r="C990" s="206"/>
    </row>
    <row r="991" spans="1:3" ht="21" customHeight="1">
      <c r="A991" s="205"/>
      <c r="B991" s="206"/>
      <c r="C991" s="206"/>
    </row>
    <row r="992" spans="1:3" ht="21" customHeight="1">
      <c r="A992" s="205"/>
      <c r="B992" s="206"/>
      <c r="C992" s="206"/>
    </row>
    <row r="993" spans="1:3" ht="21" customHeight="1">
      <c r="A993" s="205"/>
      <c r="B993" s="206"/>
      <c r="C993" s="206"/>
    </row>
    <row r="994" spans="1:3" ht="21" customHeight="1">
      <c r="A994" s="205"/>
      <c r="B994" s="206"/>
      <c r="C994" s="206"/>
    </row>
    <row r="995" spans="1:3" ht="21" customHeight="1">
      <c r="A995" s="205"/>
      <c r="B995" s="206"/>
      <c r="C995" s="206"/>
    </row>
    <row r="996" spans="1:3" ht="21" customHeight="1">
      <c r="A996" s="205"/>
      <c r="B996" s="206"/>
      <c r="C996" s="206"/>
    </row>
    <row r="997" spans="1:3" ht="21" customHeight="1">
      <c r="A997" s="205"/>
      <c r="B997" s="206"/>
      <c r="C997" s="206"/>
    </row>
    <row r="998" spans="1:3" ht="21" customHeight="1">
      <c r="A998" s="205"/>
      <c r="B998" s="206"/>
      <c r="C998" s="206"/>
    </row>
    <row r="999" spans="1:3" ht="21" customHeight="1">
      <c r="A999" s="205"/>
      <c r="B999" s="206"/>
      <c r="C999" s="206"/>
    </row>
    <row r="1000" spans="1:3" ht="21" customHeight="1">
      <c r="A1000" s="205"/>
      <c r="B1000" s="206"/>
      <c r="C1000" s="206"/>
    </row>
    <row r="1001" spans="1:3" ht="21" customHeight="1">
      <c r="A1001" s="205"/>
      <c r="B1001" s="206"/>
      <c r="C1001" s="206"/>
    </row>
    <row r="1002" spans="1:3" ht="21" customHeight="1">
      <c r="A1002" s="205"/>
      <c r="B1002" s="206"/>
      <c r="C1002" s="206"/>
    </row>
    <row r="1003" spans="1:3" ht="21" customHeight="1">
      <c r="A1003" s="205"/>
      <c r="B1003" s="206"/>
      <c r="C1003" s="206"/>
    </row>
    <row r="1004" spans="1:3" ht="21" customHeight="1">
      <c r="A1004" s="205"/>
      <c r="B1004" s="206"/>
      <c r="C1004" s="206"/>
    </row>
    <row r="1005" spans="1:3" ht="21" customHeight="1">
      <c r="A1005" s="205"/>
      <c r="B1005" s="206"/>
      <c r="C1005" s="206"/>
    </row>
    <row r="1006" spans="1:3" ht="21" customHeight="1">
      <c r="A1006" s="205"/>
      <c r="B1006" s="206"/>
      <c r="C1006" s="206"/>
    </row>
    <row r="1007" spans="1:3" ht="21" customHeight="1">
      <c r="A1007" s="205"/>
      <c r="B1007" s="206"/>
      <c r="C1007" s="206"/>
    </row>
    <row r="1008" spans="1:3" ht="21" customHeight="1">
      <c r="A1008" s="205"/>
      <c r="B1008" s="206"/>
      <c r="C1008" s="206"/>
    </row>
    <row r="1009" spans="1:3" ht="21" customHeight="1">
      <c r="A1009" s="205"/>
      <c r="B1009" s="206"/>
      <c r="C1009" s="206"/>
    </row>
    <row r="1010" spans="1:3" ht="21" customHeight="1">
      <c r="A1010" s="205"/>
      <c r="B1010" s="206"/>
      <c r="C1010" s="206"/>
    </row>
    <row r="1011" spans="1:3" ht="21" customHeight="1">
      <c r="A1011" s="205"/>
      <c r="B1011" s="206"/>
      <c r="C1011" s="206"/>
    </row>
    <row r="1012" spans="1:3" ht="21" customHeight="1">
      <c r="A1012" s="205"/>
      <c r="B1012" s="206"/>
      <c r="C1012" s="206"/>
    </row>
    <row r="1013" spans="1:3" ht="21" customHeight="1">
      <c r="A1013" s="205"/>
      <c r="B1013" s="206"/>
      <c r="C1013" s="206"/>
    </row>
    <row r="1014" spans="1:3" ht="21" customHeight="1">
      <c r="A1014" s="205"/>
      <c r="B1014" s="206"/>
      <c r="C1014" s="206"/>
    </row>
    <row r="1015" spans="1:3" ht="21" customHeight="1">
      <c r="A1015" s="205"/>
      <c r="B1015" s="206"/>
      <c r="C1015" s="206"/>
    </row>
    <row r="1016" spans="1:3" ht="21" customHeight="1">
      <c r="A1016" s="205"/>
      <c r="B1016" s="206"/>
      <c r="C1016" s="206"/>
    </row>
    <row r="1017" spans="1:3" ht="21" customHeight="1">
      <c r="A1017" s="205"/>
      <c r="B1017" s="206"/>
      <c r="C1017" s="206"/>
    </row>
    <row r="1018" spans="1:3" ht="21" customHeight="1">
      <c r="A1018" s="205"/>
      <c r="B1018" s="206"/>
      <c r="C1018" s="206"/>
    </row>
    <row r="1019" spans="1:3" ht="21" customHeight="1">
      <c r="A1019" s="205"/>
      <c r="B1019" s="206"/>
      <c r="C1019" s="206"/>
    </row>
    <row r="1020" spans="1:3" ht="21" customHeight="1">
      <c r="A1020" s="205"/>
      <c r="B1020" s="206"/>
      <c r="C1020" s="206"/>
    </row>
    <row r="1021" spans="1:3" ht="21" customHeight="1">
      <c r="A1021" s="205"/>
      <c r="B1021" s="206"/>
      <c r="C1021" s="206"/>
    </row>
    <row r="1022" spans="1:3" ht="21" customHeight="1">
      <c r="A1022" s="205"/>
      <c r="B1022" s="206"/>
      <c r="C1022" s="206"/>
    </row>
    <row r="1023" spans="1:3" ht="21" customHeight="1">
      <c r="A1023" s="205"/>
      <c r="B1023" s="206"/>
      <c r="C1023" s="206"/>
    </row>
    <row r="1024" spans="1:3" ht="21" customHeight="1">
      <c r="A1024" s="205"/>
      <c r="B1024" s="206"/>
      <c r="C1024" s="206"/>
    </row>
    <row r="1025" spans="1:3" ht="21" customHeight="1">
      <c r="A1025" s="205"/>
      <c r="B1025" s="206"/>
      <c r="C1025" s="206"/>
    </row>
    <row r="1026" spans="1:3" ht="21" customHeight="1">
      <c r="A1026" s="205"/>
      <c r="B1026" s="206"/>
      <c r="C1026" s="206"/>
    </row>
    <row r="1027" spans="1:3" ht="21" customHeight="1">
      <c r="A1027" s="205"/>
      <c r="B1027" s="206"/>
      <c r="C1027" s="206"/>
    </row>
  </sheetData>
  <sheetProtection/>
  <protectedRanges>
    <protectedRange sqref="D761:D762" name="区域1_1"/>
  </protectedRanges>
  <mergeCells count="4">
    <mergeCell ref="A2:D2"/>
    <mergeCell ref="C3:D3"/>
    <mergeCell ref="A970:D970"/>
    <mergeCell ref="A971:D971"/>
  </mergeCells>
  <printOptions/>
  <pageMargins left="0.75" right="0.75" top="1" bottom="1" header="0.5" footer="0.5"/>
  <pageSetup horizontalDpi="600" verticalDpi="600" orientation="portrait" paperSize="9"/>
  <legacyDrawing r:id="rId2"/>
</worksheet>
</file>

<file path=xl/worksheets/sheet5.xml><?xml version="1.0" encoding="utf-8"?>
<worksheet xmlns="http://schemas.openxmlformats.org/spreadsheetml/2006/main" xmlns:r="http://schemas.openxmlformats.org/officeDocument/2006/relationships">
  <dimension ref="A1:D40"/>
  <sheetViews>
    <sheetView zoomScalePageLayoutView="0" workbookViewId="0" topLeftCell="A1">
      <selection activeCell="B5" sqref="B5"/>
    </sheetView>
  </sheetViews>
  <sheetFormatPr defaultColWidth="6.875" defaultRowHeight="14.25"/>
  <cols>
    <col min="1" max="1" width="44.00390625" style="106" customWidth="1"/>
    <col min="2" max="2" width="27.00390625" style="107" customWidth="1"/>
    <col min="3" max="3" width="12.625" style="108" customWidth="1"/>
    <col min="4" max="4" width="6.875" style="108" customWidth="1"/>
    <col min="5" max="177" width="6.875" style="106" customWidth="1"/>
    <col min="178" max="16384" width="6.875" style="106" customWidth="1"/>
  </cols>
  <sheetData>
    <row r="1" spans="1:2" ht="18.75" customHeight="1">
      <c r="A1" s="109"/>
      <c r="B1" s="110"/>
    </row>
    <row r="2" spans="1:2" ht="45.75" customHeight="1">
      <c r="A2" s="304" t="s">
        <v>464</v>
      </c>
      <c r="B2" s="305"/>
    </row>
    <row r="3" spans="1:2" ht="25.5" customHeight="1">
      <c r="A3" s="111"/>
      <c r="B3" s="112" t="s">
        <v>0</v>
      </c>
    </row>
    <row r="4" spans="1:2" ht="28.5" customHeight="1">
      <c r="A4" s="113" t="s">
        <v>42</v>
      </c>
      <c r="B4" s="114" t="s">
        <v>441</v>
      </c>
    </row>
    <row r="5" spans="1:4" s="105" customFormat="1" ht="25.5" customHeight="1">
      <c r="A5" s="113" t="s">
        <v>41</v>
      </c>
      <c r="B5" s="220">
        <f>B6+B11+B23+B27+B32</f>
        <v>119806</v>
      </c>
      <c r="C5" s="115"/>
      <c r="D5" s="115"/>
    </row>
    <row r="6" spans="1:4" s="95" customFormat="1" ht="25.5" customHeight="1">
      <c r="A6" s="222" t="s">
        <v>1345</v>
      </c>
      <c r="B6" s="220">
        <f>SUM(B7:B10)</f>
        <v>96363</v>
      </c>
      <c r="C6" s="117"/>
      <c r="D6" s="117"/>
    </row>
    <row r="7" spans="1:4" s="95" customFormat="1" ht="25.5" customHeight="1">
      <c r="A7" s="118" t="s">
        <v>290</v>
      </c>
      <c r="B7" s="221">
        <v>67428</v>
      </c>
      <c r="C7" s="117"/>
      <c r="D7" s="117"/>
    </row>
    <row r="8" spans="1:4" s="95" customFormat="1" ht="25.5" customHeight="1">
      <c r="A8" s="116" t="s">
        <v>291</v>
      </c>
      <c r="B8" s="221">
        <v>20556</v>
      </c>
      <c r="C8" s="117"/>
      <c r="D8" s="117"/>
    </row>
    <row r="9" spans="1:4" s="95" customFormat="1" ht="25.5" customHeight="1">
      <c r="A9" s="116" t="s">
        <v>292</v>
      </c>
      <c r="B9" s="221">
        <v>8120</v>
      </c>
      <c r="C9" s="117"/>
      <c r="D9" s="117"/>
    </row>
    <row r="10" spans="1:4" s="95" customFormat="1" ht="25.5" customHeight="1">
      <c r="A10" s="116" t="s">
        <v>293</v>
      </c>
      <c r="B10" s="221">
        <v>259</v>
      </c>
      <c r="C10" s="117"/>
      <c r="D10" s="117"/>
    </row>
    <row r="11" spans="1:4" s="95" customFormat="1" ht="25.5" customHeight="1">
      <c r="A11" s="116" t="s">
        <v>294</v>
      </c>
      <c r="B11" s="221">
        <f>SUM(B12:B22)</f>
        <v>17526</v>
      </c>
      <c r="C11" s="117"/>
      <c r="D11" s="117"/>
    </row>
    <row r="12" spans="1:4" s="95" customFormat="1" ht="25.5" customHeight="1">
      <c r="A12" s="116" t="s">
        <v>295</v>
      </c>
      <c r="B12" s="221">
        <v>9841</v>
      </c>
      <c r="C12" s="117"/>
      <c r="D12" s="117"/>
    </row>
    <row r="13" spans="1:4" s="95" customFormat="1" ht="25.5" customHeight="1">
      <c r="A13" s="116" t="s">
        <v>296</v>
      </c>
      <c r="B13" s="221">
        <v>56</v>
      </c>
      <c r="C13" s="117"/>
      <c r="D13" s="117"/>
    </row>
    <row r="14" spans="1:4" s="95" customFormat="1" ht="25.5" customHeight="1">
      <c r="A14" s="116" t="s">
        <v>297</v>
      </c>
      <c r="B14" s="221">
        <v>95</v>
      </c>
      <c r="C14" s="117"/>
      <c r="D14" s="117"/>
    </row>
    <row r="15" spans="1:4" s="95" customFormat="1" ht="25.5" customHeight="1">
      <c r="A15" s="116" t="s">
        <v>298</v>
      </c>
      <c r="B15" s="221">
        <v>1027</v>
      </c>
      <c r="C15" s="117"/>
      <c r="D15" s="117"/>
    </row>
    <row r="16" spans="1:4" s="95" customFormat="1" ht="25.5" customHeight="1">
      <c r="A16" s="116" t="s">
        <v>299</v>
      </c>
      <c r="B16" s="221">
        <v>10</v>
      </c>
      <c r="C16" s="117"/>
      <c r="D16" s="117"/>
    </row>
    <row r="17" spans="1:4" s="95" customFormat="1" ht="25.5" customHeight="1">
      <c r="A17" s="222" t="s">
        <v>1344</v>
      </c>
      <c r="B17" s="221">
        <v>230</v>
      </c>
      <c r="C17" s="117"/>
      <c r="D17" s="117"/>
    </row>
    <row r="18" spans="1:4" s="95" customFormat="1" ht="25.5" customHeight="1">
      <c r="A18" s="116" t="s">
        <v>300</v>
      </c>
      <c r="B18" s="221">
        <v>72</v>
      </c>
      <c r="C18" s="117"/>
      <c r="D18" s="117"/>
    </row>
    <row r="19" spans="1:4" s="95" customFormat="1" ht="25.5" customHeight="1">
      <c r="A19" s="116" t="s">
        <v>301</v>
      </c>
      <c r="B19" s="221"/>
      <c r="C19" s="117"/>
      <c r="D19" s="117"/>
    </row>
    <row r="20" spans="1:4" s="95" customFormat="1" ht="25.5" customHeight="1">
      <c r="A20" s="116" t="s">
        <v>302</v>
      </c>
      <c r="B20" s="248">
        <v>1774</v>
      </c>
      <c r="C20" s="117"/>
      <c r="D20" s="117"/>
    </row>
    <row r="21" spans="1:4" s="95" customFormat="1" ht="25.5" customHeight="1">
      <c r="A21" s="116" t="s">
        <v>303</v>
      </c>
      <c r="B21" s="248">
        <v>498</v>
      </c>
      <c r="C21" s="117"/>
      <c r="D21" s="117"/>
    </row>
    <row r="22" spans="1:4" s="95" customFormat="1" ht="25.5" customHeight="1">
      <c r="A22" s="116" t="s">
        <v>304</v>
      </c>
      <c r="B22" s="248">
        <v>3923</v>
      </c>
      <c r="C22" s="117"/>
      <c r="D22" s="117"/>
    </row>
    <row r="23" spans="1:4" s="95" customFormat="1" ht="25.5" customHeight="1">
      <c r="A23" s="116" t="s">
        <v>305</v>
      </c>
      <c r="B23" s="248">
        <f>SUM(B24:B26)</f>
        <v>4251</v>
      </c>
      <c r="C23" s="117"/>
      <c r="D23" s="117"/>
    </row>
    <row r="24" spans="1:4" s="95" customFormat="1" ht="25.5" customHeight="1">
      <c r="A24" s="116" t="s">
        <v>306</v>
      </c>
      <c r="B24" s="248">
        <v>4251</v>
      </c>
      <c r="C24" s="117"/>
      <c r="D24" s="117"/>
    </row>
    <row r="25" spans="1:4" s="95" customFormat="1" ht="25.5" customHeight="1">
      <c r="A25" s="116" t="s">
        <v>307</v>
      </c>
      <c r="B25" s="248"/>
      <c r="C25" s="117"/>
      <c r="D25" s="117"/>
    </row>
    <row r="26" spans="1:4" s="95" customFormat="1" ht="25.5" customHeight="1">
      <c r="A26" s="116" t="s">
        <v>308</v>
      </c>
      <c r="B26" s="248"/>
      <c r="C26" s="117"/>
      <c r="D26" s="117"/>
    </row>
    <row r="27" spans="1:4" s="95" customFormat="1" ht="25.5" customHeight="1">
      <c r="A27" s="116" t="s">
        <v>309</v>
      </c>
      <c r="B27" s="248">
        <f>SUM(B28:B31)</f>
        <v>1666</v>
      </c>
      <c r="C27" s="117"/>
      <c r="D27" s="117"/>
    </row>
    <row r="28" spans="1:4" s="95" customFormat="1" ht="25.5" customHeight="1">
      <c r="A28" s="116" t="s">
        <v>310</v>
      </c>
      <c r="B28" s="248">
        <v>139</v>
      </c>
      <c r="C28" s="117"/>
      <c r="D28" s="117"/>
    </row>
    <row r="29" spans="1:4" s="95" customFormat="1" ht="25.5" customHeight="1">
      <c r="A29" s="116" t="s">
        <v>311</v>
      </c>
      <c r="B29" s="248"/>
      <c r="C29" s="117"/>
      <c r="D29" s="117"/>
    </row>
    <row r="30" spans="1:4" s="95" customFormat="1" ht="25.5" customHeight="1">
      <c r="A30" s="116" t="s">
        <v>312</v>
      </c>
      <c r="B30" s="248">
        <v>329</v>
      </c>
      <c r="C30" s="117"/>
      <c r="D30" s="117"/>
    </row>
    <row r="31" spans="1:4" s="95" customFormat="1" ht="25.5" customHeight="1">
      <c r="A31" s="116" t="s">
        <v>313</v>
      </c>
      <c r="B31" s="248">
        <v>1198</v>
      </c>
      <c r="C31" s="117"/>
      <c r="D31" s="117"/>
    </row>
    <row r="32" spans="1:4" s="95" customFormat="1" ht="25.5" customHeight="1">
      <c r="A32" s="116" t="s">
        <v>314</v>
      </c>
      <c r="B32" s="221">
        <f>SUM(B33)</f>
        <v>0</v>
      </c>
      <c r="C32" s="117"/>
      <c r="D32" s="117"/>
    </row>
    <row r="33" spans="1:4" s="95" customFormat="1" ht="25.5" customHeight="1">
      <c r="A33" s="116" t="s">
        <v>315</v>
      </c>
      <c r="B33" s="221"/>
      <c r="C33" s="117"/>
      <c r="D33" s="117"/>
    </row>
    <row r="34" spans="1:4" s="95" customFormat="1" ht="25.5" customHeight="1">
      <c r="A34" s="306" t="s">
        <v>289</v>
      </c>
      <c r="B34" s="306"/>
      <c r="C34" s="306"/>
      <c r="D34" s="306"/>
    </row>
    <row r="35" spans="2:4" s="95" customFormat="1" ht="15">
      <c r="B35" s="119"/>
      <c r="C35" s="117"/>
      <c r="D35" s="117"/>
    </row>
    <row r="36" spans="2:4" s="95" customFormat="1" ht="15">
      <c r="B36" s="119"/>
      <c r="C36" s="117"/>
      <c r="D36" s="117"/>
    </row>
    <row r="37" spans="2:4" s="95" customFormat="1" ht="15">
      <c r="B37" s="119"/>
      <c r="C37" s="117"/>
      <c r="D37" s="117"/>
    </row>
    <row r="38" spans="2:4" s="95" customFormat="1" ht="15">
      <c r="B38" s="119"/>
      <c r="C38" s="117"/>
      <c r="D38" s="117"/>
    </row>
    <row r="39" spans="2:4" s="95" customFormat="1" ht="15">
      <c r="B39" s="119"/>
      <c r="C39" s="117"/>
      <c r="D39" s="117"/>
    </row>
    <row r="40" spans="2:4" s="95" customFormat="1" ht="15">
      <c r="B40" s="119"/>
      <c r="C40" s="117"/>
      <c r="D40" s="117"/>
    </row>
  </sheetData>
  <sheetProtection/>
  <mergeCells count="2">
    <mergeCell ref="A2:B2"/>
    <mergeCell ref="A34:D3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34"/>
  <sheetViews>
    <sheetView zoomScalePageLayoutView="0" workbookViewId="0" topLeftCell="A1">
      <selection activeCell="A6" sqref="A6"/>
    </sheetView>
  </sheetViews>
  <sheetFormatPr defaultColWidth="8.75390625" defaultRowHeight="14.25"/>
  <cols>
    <col min="1" max="1" width="46.875" style="0" customWidth="1"/>
    <col min="2" max="2" width="46.625" style="96" customWidth="1"/>
  </cols>
  <sheetData>
    <row r="1" spans="1:2" s="94" customFormat="1" ht="51" customHeight="1">
      <c r="A1" s="307" t="s">
        <v>465</v>
      </c>
      <c r="B1" s="307"/>
    </row>
    <row r="2" spans="1:2" ht="27" customHeight="1">
      <c r="A2" s="97"/>
      <c r="B2" s="98" t="s">
        <v>0</v>
      </c>
    </row>
    <row r="3" spans="1:2" s="95" customFormat="1" ht="30" customHeight="1">
      <c r="A3" s="56" t="s">
        <v>316</v>
      </c>
      <c r="B3" s="99" t="s">
        <v>466</v>
      </c>
    </row>
    <row r="4" spans="1:2" s="71" customFormat="1" ht="30" customHeight="1">
      <c r="A4" s="100" t="s">
        <v>317</v>
      </c>
      <c r="B4" s="154"/>
    </row>
    <row r="5" spans="1:2" s="71" customFormat="1" ht="30" customHeight="1">
      <c r="A5" s="100" t="s">
        <v>318</v>
      </c>
      <c r="B5" s="154">
        <v>195</v>
      </c>
    </row>
    <row r="6" spans="1:2" s="71" customFormat="1" ht="30" customHeight="1">
      <c r="A6" s="253" t="s">
        <v>1390</v>
      </c>
      <c r="B6" s="154">
        <f>B7+B8</f>
        <v>383</v>
      </c>
    </row>
    <row r="7" spans="1:2" s="71" customFormat="1" ht="30" customHeight="1">
      <c r="A7" s="100" t="s">
        <v>319</v>
      </c>
      <c r="B7" s="154">
        <v>167</v>
      </c>
    </row>
    <row r="8" spans="1:2" s="71" customFormat="1" ht="30" customHeight="1">
      <c r="A8" s="100" t="s">
        <v>320</v>
      </c>
      <c r="B8" s="154">
        <v>216</v>
      </c>
    </row>
    <row r="9" spans="1:2" s="95" customFormat="1" ht="30" customHeight="1">
      <c r="A9" s="102"/>
      <c r="B9" s="154"/>
    </row>
    <row r="10" spans="1:4" s="71" customFormat="1" ht="30" customHeight="1">
      <c r="A10" s="55" t="s">
        <v>43</v>
      </c>
      <c r="B10" s="101">
        <f>B5+B4+B6</f>
        <v>578</v>
      </c>
      <c r="D10" s="103"/>
    </row>
    <row r="11" spans="1:2" s="95" customFormat="1" ht="98.25" customHeight="1">
      <c r="A11" s="308" t="s">
        <v>321</v>
      </c>
      <c r="B11" s="308"/>
    </row>
    <row r="12" spans="1:2" s="95" customFormat="1" ht="15">
      <c r="A12"/>
      <c r="B12" s="96"/>
    </row>
    <row r="13" spans="1:2" s="95" customFormat="1" ht="15">
      <c r="A13"/>
      <c r="B13" s="96"/>
    </row>
    <row r="14" spans="1:2" s="95" customFormat="1" ht="15">
      <c r="A14"/>
      <c r="B14" s="96"/>
    </row>
    <row r="15" spans="1:2" s="95" customFormat="1" ht="15">
      <c r="A15"/>
      <c r="B15" s="96"/>
    </row>
    <row r="16" s="95" customFormat="1" ht="15">
      <c r="B16" s="104"/>
    </row>
    <row r="17" s="95" customFormat="1" ht="15">
      <c r="B17" s="104"/>
    </row>
    <row r="18" s="95" customFormat="1" ht="15">
      <c r="B18" s="104"/>
    </row>
    <row r="19" s="95" customFormat="1" ht="15">
      <c r="B19" s="104"/>
    </row>
    <row r="20" s="95" customFormat="1" ht="15">
      <c r="B20" s="104"/>
    </row>
    <row r="21" s="95" customFormat="1" ht="15">
      <c r="B21" s="104"/>
    </row>
    <row r="22" s="95" customFormat="1" ht="15">
      <c r="B22" s="104"/>
    </row>
    <row r="23" s="95" customFormat="1" ht="15">
      <c r="B23" s="104"/>
    </row>
    <row r="24" s="95" customFormat="1" ht="15">
      <c r="B24" s="104"/>
    </row>
    <row r="25" s="95" customFormat="1" ht="15">
      <c r="B25" s="104"/>
    </row>
    <row r="26" s="95" customFormat="1" ht="15">
      <c r="B26" s="104"/>
    </row>
    <row r="27" s="95" customFormat="1" ht="15">
      <c r="B27" s="104"/>
    </row>
    <row r="28" s="95" customFormat="1" ht="15">
      <c r="B28" s="104"/>
    </row>
    <row r="29" s="95" customFormat="1" ht="15">
      <c r="B29" s="104"/>
    </row>
    <row r="30" s="95" customFormat="1" ht="15">
      <c r="B30" s="104"/>
    </row>
    <row r="31" s="95" customFormat="1" ht="15">
      <c r="B31" s="104"/>
    </row>
    <row r="32" s="95" customFormat="1" ht="15">
      <c r="B32" s="104"/>
    </row>
    <row r="33" s="95" customFormat="1" ht="15">
      <c r="B33" s="104"/>
    </row>
    <row r="34" s="95" customFormat="1" ht="15">
      <c r="B34" s="104"/>
    </row>
  </sheetData>
  <sheetProtection/>
  <mergeCells count="2">
    <mergeCell ref="A1:B1"/>
    <mergeCell ref="A11:B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164"/>
  <sheetViews>
    <sheetView zoomScalePageLayoutView="0" workbookViewId="0" topLeftCell="A37">
      <selection activeCell="C50" sqref="C50"/>
    </sheetView>
  </sheetViews>
  <sheetFormatPr defaultColWidth="9.00390625" defaultRowHeight="22.5" customHeight="1"/>
  <cols>
    <col min="1" max="1" width="42.625" style="83" customWidth="1"/>
    <col min="2" max="2" width="13.50390625" style="84" customWidth="1"/>
    <col min="3" max="3" width="14.875" style="84" customWidth="1"/>
    <col min="4" max="4" width="13.125" style="84" customWidth="1"/>
    <col min="5" max="5" width="13.375" style="84" customWidth="1"/>
    <col min="6" max="6" width="13.25390625" style="84" customWidth="1"/>
    <col min="7" max="7" width="10.50390625" style="84" customWidth="1"/>
    <col min="8" max="16384" width="9.00390625" style="84" customWidth="1"/>
  </cols>
  <sheetData>
    <row r="1" spans="1:6" ht="42" customHeight="1">
      <c r="A1" s="310" t="s">
        <v>467</v>
      </c>
      <c r="B1" s="310"/>
      <c r="C1" s="310"/>
      <c r="D1" s="310"/>
      <c r="E1" s="310"/>
      <c r="F1" s="310"/>
    </row>
    <row r="2" ht="22.5" customHeight="1">
      <c r="F2" s="85" t="s">
        <v>322</v>
      </c>
    </row>
    <row r="3" spans="1:6" ht="22.5" customHeight="1">
      <c r="A3" s="311" t="s">
        <v>37</v>
      </c>
      <c r="B3" s="313" t="s">
        <v>468</v>
      </c>
      <c r="C3" s="315" t="s">
        <v>469</v>
      </c>
      <c r="D3" s="315"/>
      <c r="E3" s="315"/>
      <c r="F3" s="313" t="s">
        <v>470</v>
      </c>
    </row>
    <row r="4" spans="1:6" ht="22.5" customHeight="1">
      <c r="A4" s="312"/>
      <c r="B4" s="314"/>
      <c r="C4" s="156" t="s">
        <v>471</v>
      </c>
      <c r="D4" s="156" t="s">
        <v>472</v>
      </c>
      <c r="E4" s="156" t="s">
        <v>473</v>
      </c>
      <c r="F4" s="314"/>
    </row>
    <row r="5" spans="1:6" ht="22.5" customHeight="1">
      <c r="A5" s="155" t="s">
        <v>834</v>
      </c>
      <c r="B5" s="86">
        <f>C5</f>
        <v>305022</v>
      </c>
      <c r="C5" s="86">
        <f>D5+E5</f>
        <v>305022</v>
      </c>
      <c r="D5" s="86"/>
      <c r="E5" s="86">
        <f>E6+E12+E50</f>
        <v>305022</v>
      </c>
      <c r="F5" s="86"/>
    </row>
    <row r="6" spans="1:6" ht="20.25" customHeight="1">
      <c r="A6" s="157" t="s">
        <v>474</v>
      </c>
      <c r="B6" s="86">
        <f aca="true" t="shared" si="0" ref="B6:B90">C6</f>
        <v>5674</v>
      </c>
      <c r="C6" s="86">
        <f aca="true" t="shared" si="1" ref="C6:C90">D6+E6</f>
        <v>5674</v>
      </c>
      <c r="D6" s="87"/>
      <c r="E6" s="87">
        <f>SUM(E7:E11)</f>
        <v>5674</v>
      </c>
      <c r="F6" s="87"/>
    </row>
    <row r="7" spans="1:6" ht="20.25" customHeight="1">
      <c r="A7" s="158" t="s">
        <v>475</v>
      </c>
      <c r="B7" s="86">
        <f t="shared" si="0"/>
        <v>406</v>
      </c>
      <c r="C7" s="86">
        <f t="shared" si="1"/>
        <v>406</v>
      </c>
      <c r="D7" s="89"/>
      <c r="E7" s="89">
        <v>406</v>
      </c>
      <c r="F7" s="87"/>
    </row>
    <row r="8" spans="1:6" ht="20.25" customHeight="1">
      <c r="A8" s="158" t="s">
        <v>476</v>
      </c>
      <c r="B8" s="86">
        <f t="shared" si="0"/>
        <v>1149</v>
      </c>
      <c r="C8" s="86">
        <f t="shared" si="1"/>
        <v>1149</v>
      </c>
      <c r="D8" s="89"/>
      <c r="E8" s="89">
        <v>1149</v>
      </c>
      <c r="F8" s="87"/>
    </row>
    <row r="9" spans="1:6" ht="20.25" customHeight="1">
      <c r="A9" s="158" t="s">
        <v>477</v>
      </c>
      <c r="B9" s="86">
        <f t="shared" si="0"/>
        <v>1043</v>
      </c>
      <c r="C9" s="86">
        <f t="shared" si="1"/>
        <v>1043</v>
      </c>
      <c r="D9" s="89"/>
      <c r="E9" s="89">
        <v>1043</v>
      </c>
      <c r="F9" s="87"/>
    </row>
    <row r="10" spans="1:6" ht="20.25" customHeight="1">
      <c r="A10" s="158" t="s">
        <v>478</v>
      </c>
      <c r="B10" s="86">
        <f t="shared" si="0"/>
        <v>3</v>
      </c>
      <c r="C10" s="86">
        <f t="shared" si="1"/>
        <v>3</v>
      </c>
      <c r="D10" s="89"/>
      <c r="E10" s="89">
        <v>3</v>
      </c>
      <c r="F10" s="87"/>
    </row>
    <row r="11" spans="1:6" ht="20.25" customHeight="1">
      <c r="A11" s="158" t="s">
        <v>479</v>
      </c>
      <c r="B11" s="86">
        <f t="shared" si="0"/>
        <v>3073</v>
      </c>
      <c r="C11" s="86">
        <f t="shared" si="1"/>
        <v>3073</v>
      </c>
      <c r="D11" s="89"/>
      <c r="E11" s="89">
        <v>3073</v>
      </c>
      <c r="F11" s="87"/>
    </row>
    <row r="12" spans="1:7" ht="20.25" customHeight="1">
      <c r="A12" s="159" t="s">
        <v>480</v>
      </c>
      <c r="B12" s="86">
        <f t="shared" si="0"/>
        <v>209800</v>
      </c>
      <c r="C12" s="86">
        <f t="shared" si="1"/>
        <v>209800</v>
      </c>
      <c r="D12" s="87"/>
      <c r="E12" s="87">
        <f>SUM(E13:E49)</f>
        <v>209800</v>
      </c>
      <c r="F12" s="87"/>
      <c r="G12" s="88"/>
    </row>
    <row r="13" spans="1:6" ht="20.25" customHeight="1">
      <c r="A13" s="158" t="s">
        <v>481</v>
      </c>
      <c r="B13" s="86">
        <f t="shared" si="0"/>
        <v>54704</v>
      </c>
      <c r="C13" s="86">
        <f t="shared" si="1"/>
        <v>54704</v>
      </c>
      <c r="D13" s="89"/>
      <c r="E13" s="89">
        <v>54704</v>
      </c>
      <c r="F13" s="87"/>
    </row>
    <row r="14" spans="1:6" ht="20.25" customHeight="1">
      <c r="A14" s="158" t="s">
        <v>482</v>
      </c>
      <c r="B14" s="86">
        <f t="shared" si="0"/>
        <v>0</v>
      </c>
      <c r="C14" s="86">
        <f t="shared" si="1"/>
        <v>0</v>
      </c>
      <c r="D14" s="89"/>
      <c r="E14" s="89"/>
      <c r="F14" s="87"/>
    </row>
    <row r="15" spans="1:6" ht="20.25" customHeight="1">
      <c r="A15" s="158" t="s">
        <v>483</v>
      </c>
      <c r="B15" s="86">
        <f t="shared" si="0"/>
        <v>0</v>
      </c>
      <c r="C15" s="86">
        <f t="shared" si="1"/>
        <v>0</v>
      </c>
      <c r="D15" s="89"/>
      <c r="E15" s="89"/>
      <c r="F15" s="87"/>
    </row>
    <row r="16" spans="1:6" ht="20.25" customHeight="1">
      <c r="A16" s="158" t="s">
        <v>484</v>
      </c>
      <c r="B16" s="86">
        <f t="shared" si="0"/>
        <v>114</v>
      </c>
      <c r="C16" s="86">
        <f t="shared" si="1"/>
        <v>114</v>
      </c>
      <c r="D16" s="89"/>
      <c r="E16" s="89">
        <v>114</v>
      </c>
      <c r="F16" s="87"/>
    </row>
    <row r="17" spans="1:6" ht="20.25" customHeight="1">
      <c r="A17" s="158" t="s">
        <v>485</v>
      </c>
      <c r="B17" s="86">
        <f t="shared" si="0"/>
        <v>0</v>
      </c>
      <c r="C17" s="86">
        <f t="shared" si="1"/>
        <v>0</v>
      </c>
      <c r="D17" s="89"/>
      <c r="E17" s="89"/>
      <c r="F17" s="87"/>
    </row>
    <row r="18" spans="1:6" ht="20.25" customHeight="1">
      <c r="A18" s="158" t="s">
        <v>486</v>
      </c>
      <c r="B18" s="86">
        <f t="shared" si="0"/>
        <v>0</v>
      </c>
      <c r="C18" s="86">
        <f t="shared" si="1"/>
        <v>0</v>
      </c>
      <c r="D18" s="89"/>
      <c r="E18" s="160"/>
      <c r="F18" s="87"/>
    </row>
    <row r="19" spans="1:6" ht="20.25" customHeight="1">
      <c r="A19" s="158" t="s">
        <v>487</v>
      </c>
      <c r="B19" s="86">
        <f t="shared" si="0"/>
        <v>0</v>
      </c>
      <c r="C19" s="86">
        <f t="shared" si="1"/>
        <v>0</v>
      </c>
      <c r="D19" s="89"/>
      <c r="E19" s="160"/>
      <c r="F19" s="87"/>
    </row>
    <row r="20" spans="1:6" ht="20.25" customHeight="1">
      <c r="A20" s="158" t="s">
        <v>488</v>
      </c>
      <c r="B20" s="86">
        <f t="shared" si="0"/>
        <v>0</v>
      </c>
      <c r="C20" s="86">
        <f t="shared" si="1"/>
        <v>0</v>
      </c>
      <c r="D20" s="89"/>
      <c r="E20" s="160"/>
      <c r="F20" s="87"/>
    </row>
    <row r="21" spans="1:6" ht="20.25" customHeight="1">
      <c r="A21" s="158" t="s">
        <v>431</v>
      </c>
      <c r="B21" s="86">
        <f t="shared" si="0"/>
        <v>0</v>
      </c>
      <c r="C21" s="86">
        <f t="shared" si="1"/>
        <v>0</v>
      </c>
      <c r="D21" s="89"/>
      <c r="E21" s="89"/>
      <c r="F21" s="87"/>
    </row>
    <row r="22" spans="1:6" ht="20.25" customHeight="1">
      <c r="A22" s="158" t="s">
        <v>489</v>
      </c>
      <c r="B22" s="86">
        <f t="shared" si="0"/>
        <v>5977</v>
      </c>
      <c r="C22" s="86">
        <f t="shared" si="1"/>
        <v>5977</v>
      </c>
      <c r="D22" s="89"/>
      <c r="E22" s="89">
        <v>5977</v>
      </c>
      <c r="F22" s="87"/>
    </row>
    <row r="23" spans="1:6" ht="20.25" customHeight="1">
      <c r="A23" s="158" t="s">
        <v>490</v>
      </c>
      <c r="B23" s="86">
        <f t="shared" si="0"/>
        <v>0</v>
      </c>
      <c r="C23" s="86">
        <f t="shared" si="1"/>
        <v>0</v>
      </c>
      <c r="D23" s="89"/>
      <c r="E23" s="89"/>
      <c r="F23" s="87"/>
    </row>
    <row r="24" spans="1:6" ht="20.25" customHeight="1">
      <c r="A24" s="158" t="s">
        <v>491</v>
      </c>
      <c r="B24" s="86">
        <f t="shared" si="0"/>
        <v>69117</v>
      </c>
      <c r="C24" s="86">
        <f t="shared" si="1"/>
        <v>69117</v>
      </c>
      <c r="D24" s="89"/>
      <c r="E24" s="89">
        <v>69117</v>
      </c>
      <c r="F24" s="87"/>
    </row>
    <row r="25" spans="1:6" ht="20.25" customHeight="1">
      <c r="A25" s="158" t="s">
        <v>492</v>
      </c>
      <c r="B25" s="86">
        <f t="shared" si="0"/>
        <v>0</v>
      </c>
      <c r="C25" s="86">
        <f t="shared" si="1"/>
        <v>0</v>
      </c>
      <c r="D25" s="89"/>
      <c r="E25" s="89"/>
      <c r="F25" s="87"/>
    </row>
    <row r="26" spans="1:6" ht="20.25" customHeight="1">
      <c r="A26" s="158" t="s">
        <v>493</v>
      </c>
      <c r="B26" s="86">
        <f t="shared" si="0"/>
        <v>0</v>
      </c>
      <c r="C26" s="86">
        <f t="shared" si="1"/>
        <v>0</v>
      </c>
      <c r="D26" s="89"/>
      <c r="E26" s="89"/>
      <c r="F26" s="87"/>
    </row>
    <row r="27" spans="1:6" ht="20.25" customHeight="1">
      <c r="A27" s="158" t="s">
        <v>494</v>
      </c>
      <c r="B27" s="86">
        <f t="shared" si="0"/>
        <v>0</v>
      </c>
      <c r="C27" s="86">
        <f t="shared" si="1"/>
        <v>0</v>
      </c>
      <c r="D27" s="89"/>
      <c r="E27" s="89"/>
      <c r="F27" s="87"/>
    </row>
    <row r="28" spans="1:6" ht="20.25" customHeight="1">
      <c r="A28" s="161" t="s">
        <v>495</v>
      </c>
      <c r="B28" s="86">
        <f t="shared" si="0"/>
        <v>0</v>
      </c>
      <c r="C28" s="86">
        <f t="shared" si="1"/>
        <v>0</v>
      </c>
      <c r="D28" s="89"/>
      <c r="E28" s="89"/>
      <c r="F28" s="87"/>
    </row>
    <row r="29" spans="1:6" ht="20.25" customHeight="1">
      <c r="A29" s="161" t="s">
        <v>496</v>
      </c>
      <c r="B29" s="86">
        <f t="shared" si="0"/>
        <v>0</v>
      </c>
      <c r="C29" s="86">
        <f t="shared" si="1"/>
        <v>0</v>
      </c>
      <c r="D29" s="89"/>
      <c r="E29" s="89"/>
      <c r="F29" s="87"/>
    </row>
    <row r="30" spans="1:6" ht="20.25" customHeight="1">
      <c r="A30" s="161" t="s">
        <v>497</v>
      </c>
      <c r="B30" s="86">
        <f t="shared" si="0"/>
        <v>0</v>
      </c>
      <c r="C30" s="86">
        <f t="shared" si="1"/>
        <v>0</v>
      </c>
      <c r="D30" s="89"/>
      <c r="E30" s="89"/>
      <c r="F30" s="87"/>
    </row>
    <row r="31" spans="1:6" ht="20.25" customHeight="1">
      <c r="A31" s="249" t="s">
        <v>498</v>
      </c>
      <c r="B31" s="86">
        <f t="shared" si="0"/>
        <v>1694</v>
      </c>
      <c r="C31" s="86">
        <f t="shared" si="1"/>
        <v>1694</v>
      </c>
      <c r="D31" s="89"/>
      <c r="E31" s="89">
        <v>1694</v>
      </c>
      <c r="F31" s="87"/>
    </row>
    <row r="32" spans="1:6" ht="20.25" customHeight="1">
      <c r="A32" s="249" t="s">
        <v>499</v>
      </c>
      <c r="B32" s="86">
        <f t="shared" si="0"/>
        <v>10689</v>
      </c>
      <c r="C32" s="86">
        <f t="shared" si="1"/>
        <v>10689</v>
      </c>
      <c r="D32" s="89"/>
      <c r="E32" s="89">
        <v>10689</v>
      </c>
      <c r="F32" s="87"/>
    </row>
    <row r="33" spans="1:6" ht="20.25" customHeight="1">
      <c r="A33" s="161" t="s">
        <v>500</v>
      </c>
      <c r="B33" s="86">
        <f t="shared" si="0"/>
        <v>0</v>
      </c>
      <c r="C33" s="86">
        <f t="shared" si="1"/>
        <v>0</v>
      </c>
      <c r="D33" s="89"/>
      <c r="E33" s="89"/>
      <c r="F33" s="87"/>
    </row>
    <row r="34" spans="1:6" ht="20.25" customHeight="1">
      <c r="A34" s="161" t="s">
        <v>501</v>
      </c>
      <c r="B34" s="86">
        <f t="shared" si="0"/>
        <v>0</v>
      </c>
      <c r="C34" s="86">
        <f t="shared" si="1"/>
        <v>0</v>
      </c>
      <c r="D34" s="89"/>
      <c r="E34" s="89"/>
      <c r="F34" s="87"/>
    </row>
    <row r="35" spans="1:6" ht="20.25" customHeight="1">
      <c r="A35" s="249" t="s">
        <v>502</v>
      </c>
      <c r="B35" s="86">
        <f t="shared" si="0"/>
        <v>11089</v>
      </c>
      <c r="C35" s="86">
        <f t="shared" si="1"/>
        <v>11089</v>
      </c>
      <c r="D35" s="89"/>
      <c r="E35" s="89">
        <v>11089</v>
      </c>
      <c r="F35" s="87"/>
    </row>
    <row r="36" spans="1:10" ht="20.25" customHeight="1">
      <c r="A36" s="249" t="s">
        <v>503</v>
      </c>
      <c r="B36" s="86">
        <f t="shared" si="0"/>
        <v>30699</v>
      </c>
      <c r="C36" s="86">
        <f t="shared" si="1"/>
        <v>30699</v>
      </c>
      <c r="D36" s="89"/>
      <c r="E36" s="89">
        <v>30699</v>
      </c>
      <c r="F36" s="87"/>
      <c r="J36" s="161"/>
    </row>
    <row r="37" spans="1:6" ht="20.25" customHeight="1">
      <c r="A37" s="161" t="s">
        <v>504</v>
      </c>
      <c r="B37" s="86">
        <f t="shared" si="0"/>
        <v>0</v>
      </c>
      <c r="C37" s="86">
        <f t="shared" si="1"/>
        <v>0</v>
      </c>
      <c r="D37" s="89"/>
      <c r="E37" s="89"/>
      <c r="F37" s="87"/>
    </row>
    <row r="38" spans="1:6" ht="20.25" customHeight="1">
      <c r="A38" s="161" t="s">
        <v>505</v>
      </c>
      <c r="B38" s="86">
        <f t="shared" si="0"/>
        <v>0</v>
      </c>
      <c r="C38" s="86">
        <f t="shared" si="1"/>
        <v>0</v>
      </c>
      <c r="D38" s="89"/>
      <c r="E38" s="89"/>
      <c r="F38" s="87"/>
    </row>
    <row r="39" spans="1:6" ht="20.25" customHeight="1">
      <c r="A39" s="161" t="s">
        <v>506</v>
      </c>
      <c r="B39" s="86">
        <f t="shared" si="0"/>
        <v>0</v>
      </c>
      <c r="C39" s="86">
        <f t="shared" si="1"/>
        <v>0</v>
      </c>
      <c r="D39" s="89"/>
      <c r="E39" s="89"/>
      <c r="F39" s="87"/>
    </row>
    <row r="40" spans="1:6" ht="20.25" customHeight="1">
      <c r="A40" s="161" t="s">
        <v>507</v>
      </c>
      <c r="B40" s="86">
        <f t="shared" si="0"/>
        <v>0</v>
      </c>
      <c r="C40" s="86">
        <f t="shared" si="1"/>
        <v>0</v>
      </c>
      <c r="D40" s="89"/>
      <c r="E40" s="89"/>
      <c r="F40" s="87"/>
    </row>
    <row r="41" spans="1:6" ht="20.25" customHeight="1">
      <c r="A41" s="161" t="s">
        <v>508</v>
      </c>
      <c r="B41" s="86">
        <f t="shared" si="0"/>
        <v>0</v>
      </c>
      <c r="C41" s="86">
        <f t="shared" si="1"/>
        <v>0</v>
      </c>
      <c r="D41" s="89"/>
      <c r="E41" s="89"/>
      <c r="F41" s="87"/>
    </row>
    <row r="42" spans="1:6" ht="20.25" customHeight="1">
      <c r="A42" s="161" t="s">
        <v>509</v>
      </c>
      <c r="B42" s="86">
        <f t="shared" si="0"/>
        <v>0</v>
      </c>
      <c r="C42" s="86">
        <f t="shared" si="1"/>
        <v>0</v>
      </c>
      <c r="D42" s="89"/>
      <c r="E42" s="89"/>
      <c r="F42" s="87"/>
    </row>
    <row r="43" spans="1:6" ht="20.25" customHeight="1">
      <c r="A43" s="161" t="s">
        <v>510</v>
      </c>
      <c r="B43" s="86">
        <f t="shared" si="0"/>
        <v>0</v>
      </c>
      <c r="C43" s="86">
        <f t="shared" si="1"/>
        <v>0</v>
      </c>
      <c r="D43" s="89"/>
      <c r="E43" s="89"/>
      <c r="F43" s="87"/>
    </row>
    <row r="44" spans="1:6" ht="20.25" customHeight="1">
      <c r="A44" s="161" t="s">
        <v>511</v>
      </c>
      <c r="B44" s="86">
        <f t="shared" si="0"/>
        <v>0</v>
      </c>
      <c r="C44" s="86">
        <f t="shared" si="1"/>
        <v>0</v>
      </c>
      <c r="D44" s="89"/>
      <c r="E44" s="89"/>
      <c r="F44" s="87"/>
    </row>
    <row r="45" spans="1:6" ht="20.25" customHeight="1">
      <c r="A45" s="161" t="s">
        <v>512</v>
      </c>
      <c r="B45" s="86">
        <f t="shared" si="0"/>
        <v>0</v>
      </c>
      <c r="C45" s="86">
        <f t="shared" si="1"/>
        <v>0</v>
      </c>
      <c r="D45" s="89"/>
      <c r="E45" s="89"/>
      <c r="F45" s="87"/>
    </row>
    <row r="46" spans="1:6" ht="20.25" customHeight="1">
      <c r="A46" s="161" t="s">
        <v>513</v>
      </c>
      <c r="B46" s="86">
        <f t="shared" si="0"/>
        <v>0</v>
      </c>
      <c r="C46" s="86">
        <f t="shared" si="1"/>
        <v>0</v>
      </c>
      <c r="D46" s="89"/>
      <c r="E46" s="89"/>
      <c r="F46" s="87"/>
    </row>
    <row r="47" spans="1:6" ht="20.25" customHeight="1">
      <c r="A47" s="161" t="s">
        <v>514</v>
      </c>
      <c r="B47" s="86">
        <f t="shared" si="0"/>
        <v>0</v>
      </c>
      <c r="C47" s="86">
        <f t="shared" si="1"/>
        <v>0</v>
      </c>
      <c r="D47" s="89"/>
      <c r="E47" s="89"/>
      <c r="F47" s="87"/>
    </row>
    <row r="48" spans="1:6" ht="20.25" customHeight="1">
      <c r="A48" s="158" t="s">
        <v>515</v>
      </c>
      <c r="B48" s="86">
        <f t="shared" si="0"/>
        <v>0</v>
      </c>
      <c r="C48" s="86">
        <f t="shared" si="1"/>
        <v>0</v>
      </c>
      <c r="D48" s="89"/>
      <c r="E48" s="89"/>
      <c r="F48" s="89"/>
    </row>
    <row r="49" spans="1:6" ht="20.25" customHeight="1">
      <c r="A49" s="250" t="s">
        <v>1381</v>
      </c>
      <c r="B49" s="86">
        <f t="shared" si="0"/>
        <v>25717</v>
      </c>
      <c r="C49" s="86">
        <f t="shared" si="1"/>
        <v>25717</v>
      </c>
      <c r="D49" s="89"/>
      <c r="E49" s="89">
        <v>25717</v>
      </c>
      <c r="F49" s="89"/>
    </row>
    <row r="50" spans="1:6" s="82" customFormat="1" ht="20.25" customHeight="1">
      <c r="A50" s="162" t="s">
        <v>338</v>
      </c>
      <c r="B50" s="86">
        <f t="shared" si="0"/>
        <v>89548</v>
      </c>
      <c r="C50" s="86">
        <f t="shared" si="1"/>
        <v>89548</v>
      </c>
      <c r="D50" s="90">
        <f>D51+D63+D64+D75+D83+D91+D102+D110+D115+D118+D136+D144+D147+D152+D155+D159+D162</f>
        <v>0</v>
      </c>
      <c r="E50" s="90">
        <f>E51+E63+E64+E75+E83+E91+E102+E110+E115+E118+E136+E144+E147+E152+E155+E158+E159+E162</f>
        <v>89548</v>
      </c>
      <c r="F50" s="90"/>
    </row>
    <row r="51" spans="1:6" ht="20.25" customHeight="1">
      <c r="A51" s="163" t="s">
        <v>323</v>
      </c>
      <c r="B51" s="86">
        <f>SUM(B52:B62)</f>
        <v>0</v>
      </c>
      <c r="C51" s="86">
        <f>SUM(C52:C62)</f>
        <v>0</v>
      </c>
      <c r="D51" s="86">
        <f>SUM(D52:D62)</f>
        <v>0</v>
      </c>
      <c r="E51" s="86">
        <f>SUM(E52:E62)</f>
        <v>0</v>
      </c>
      <c r="F51" s="90"/>
    </row>
    <row r="52" spans="1:6" ht="20.25" customHeight="1">
      <c r="A52" s="93" t="s">
        <v>516</v>
      </c>
      <c r="B52" s="86">
        <f t="shared" si="0"/>
        <v>0</v>
      </c>
      <c r="C52" s="86">
        <f t="shared" si="1"/>
        <v>0</v>
      </c>
      <c r="D52" s="92"/>
      <c r="E52" s="92"/>
      <c r="F52" s="92"/>
    </row>
    <row r="53" spans="1:6" s="82" customFormat="1" ht="20.25" customHeight="1">
      <c r="A53" s="93" t="s">
        <v>517</v>
      </c>
      <c r="B53" s="86">
        <f t="shared" si="0"/>
        <v>0</v>
      </c>
      <c r="C53" s="86">
        <f t="shared" si="1"/>
        <v>0</v>
      </c>
      <c r="D53" s="92"/>
      <c r="E53" s="92"/>
      <c r="F53" s="92"/>
    </row>
    <row r="54" spans="1:6" ht="20.25" customHeight="1">
      <c r="A54" s="93" t="s">
        <v>518</v>
      </c>
      <c r="B54" s="86">
        <f t="shared" si="0"/>
        <v>0</v>
      </c>
      <c r="C54" s="86">
        <f t="shared" si="1"/>
        <v>0</v>
      </c>
      <c r="D54" s="92"/>
      <c r="E54" s="92"/>
      <c r="F54" s="92"/>
    </row>
    <row r="55" spans="1:6" ht="20.25" customHeight="1">
      <c r="A55" s="93" t="s">
        <v>519</v>
      </c>
      <c r="B55" s="86">
        <f t="shared" si="0"/>
        <v>0</v>
      </c>
      <c r="C55" s="86">
        <f t="shared" si="1"/>
        <v>0</v>
      </c>
      <c r="D55" s="92"/>
      <c r="E55" s="92"/>
      <c r="F55" s="92"/>
    </row>
    <row r="56" spans="1:6" ht="20.25" customHeight="1">
      <c r="A56" s="93" t="s">
        <v>520</v>
      </c>
      <c r="B56" s="86">
        <f t="shared" si="0"/>
        <v>0</v>
      </c>
      <c r="C56" s="86">
        <f t="shared" si="1"/>
        <v>0</v>
      </c>
      <c r="D56" s="92"/>
      <c r="E56" s="92"/>
      <c r="F56" s="92"/>
    </row>
    <row r="57" spans="1:6" ht="20.25" customHeight="1">
      <c r="A57" s="93" t="s">
        <v>521</v>
      </c>
      <c r="B57" s="86">
        <f t="shared" si="0"/>
        <v>0</v>
      </c>
      <c r="C57" s="86">
        <f t="shared" si="1"/>
        <v>0</v>
      </c>
      <c r="D57" s="92"/>
      <c r="E57" s="92"/>
      <c r="F57" s="92"/>
    </row>
    <row r="58" spans="1:6" ht="20.25" customHeight="1">
      <c r="A58" s="93" t="s">
        <v>522</v>
      </c>
      <c r="B58" s="86">
        <f t="shared" si="0"/>
        <v>0</v>
      </c>
      <c r="C58" s="86">
        <f t="shared" si="1"/>
        <v>0</v>
      </c>
      <c r="D58" s="92"/>
      <c r="E58" s="92"/>
      <c r="F58" s="92"/>
    </row>
    <row r="59" spans="1:6" ht="20.25" customHeight="1">
      <c r="A59" s="93" t="s">
        <v>523</v>
      </c>
      <c r="B59" s="86">
        <f t="shared" si="0"/>
        <v>0</v>
      </c>
      <c r="C59" s="86">
        <f t="shared" si="1"/>
        <v>0</v>
      </c>
      <c r="D59" s="92"/>
      <c r="E59" s="92"/>
      <c r="F59" s="92"/>
    </row>
    <row r="60" spans="1:6" ht="20.25" customHeight="1">
      <c r="A60" s="93" t="s">
        <v>524</v>
      </c>
      <c r="B60" s="86">
        <f t="shared" si="0"/>
        <v>0</v>
      </c>
      <c r="C60" s="86">
        <f t="shared" si="1"/>
        <v>0</v>
      </c>
      <c r="D60" s="92"/>
      <c r="E60" s="92"/>
      <c r="F60" s="92"/>
    </row>
    <row r="61" spans="1:6" s="82" customFormat="1" ht="20.25" customHeight="1">
      <c r="A61" s="93" t="s">
        <v>525</v>
      </c>
      <c r="B61" s="86">
        <f t="shared" si="0"/>
        <v>0</v>
      </c>
      <c r="C61" s="86">
        <f t="shared" si="1"/>
        <v>0</v>
      </c>
      <c r="D61" s="92"/>
      <c r="E61" s="92"/>
      <c r="F61" s="92"/>
    </row>
    <row r="62" spans="1:6" ht="20.25" customHeight="1">
      <c r="A62" s="93" t="s">
        <v>526</v>
      </c>
      <c r="B62" s="86">
        <f t="shared" si="0"/>
        <v>0</v>
      </c>
      <c r="C62" s="86">
        <f t="shared" si="1"/>
        <v>0</v>
      </c>
      <c r="D62" s="92"/>
      <c r="E62" s="92"/>
      <c r="F62" s="92"/>
    </row>
    <row r="63" spans="1:6" ht="20.25" customHeight="1">
      <c r="A63" s="163" t="s">
        <v>324</v>
      </c>
      <c r="B63" s="86">
        <f t="shared" si="0"/>
        <v>2698</v>
      </c>
      <c r="C63" s="86">
        <f t="shared" si="1"/>
        <v>2698</v>
      </c>
      <c r="D63" s="90"/>
      <c r="E63" s="90">
        <v>2698</v>
      </c>
      <c r="F63" s="90"/>
    </row>
    <row r="64" spans="1:6" ht="19.5" customHeight="1">
      <c r="A64" s="163" t="s">
        <v>325</v>
      </c>
      <c r="B64" s="90">
        <f>SUM(B65:B74)</f>
        <v>11573</v>
      </c>
      <c r="C64" s="90">
        <f>SUM(C65:C74)</f>
        <v>11573</v>
      </c>
      <c r="D64" s="90">
        <f>SUM(D65:D74)</f>
        <v>0</v>
      </c>
      <c r="E64" s="90">
        <f>SUM(E65:E74)</f>
        <v>11573</v>
      </c>
      <c r="F64" s="90"/>
    </row>
    <row r="65" spans="1:6" ht="20.25" customHeight="1">
      <c r="A65" s="93" t="s">
        <v>527</v>
      </c>
      <c r="B65" s="86">
        <f t="shared" si="0"/>
        <v>11573</v>
      </c>
      <c r="C65" s="86">
        <f t="shared" si="1"/>
        <v>11573</v>
      </c>
      <c r="D65" s="92"/>
      <c r="E65" s="92">
        <v>11573</v>
      </c>
      <c r="F65" s="92"/>
    </row>
    <row r="66" spans="1:6" ht="20.25" customHeight="1">
      <c r="A66" s="93" t="s">
        <v>528</v>
      </c>
      <c r="B66" s="86">
        <f t="shared" si="0"/>
        <v>0</v>
      </c>
      <c r="C66" s="86">
        <f t="shared" si="1"/>
        <v>0</v>
      </c>
      <c r="D66" s="92"/>
      <c r="E66" s="92"/>
      <c r="F66" s="92"/>
    </row>
    <row r="67" spans="1:6" ht="20.25" customHeight="1">
      <c r="A67" s="93" t="s">
        <v>529</v>
      </c>
      <c r="B67" s="86">
        <f t="shared" si="0"/>
        <v>0</v>
      </c>
      <c r="C67" s="86">
        <f t="shared" si="1"/>
        <v>0</v>
      </c>
      <c r="D67" s="92"/>
      <c r="E67" s="92"/>
      <c r="F67" s="92"/>
    </row>
    <row r="68" spans="1:6" ht="20.25" customHeight="1">
      <c r="A68" s="93" t="s">
        <v>530</v>
      </c>
      <c r="B68" s="86">
        <f t="shared" si="0"/>
        <v>0</v>
      </c>
      <c r="C68" s="86">
        <f t="shared" si="1"/>
        <v>0</v>
      </c>
      <c r="D68" s="92"/>
      <c r="E68" s="92"/>
      <c r="F68" s="92"/>
    </row>
    <row r="69" spans="1:6" ht="20.25" customHeight="1">
      <c r="A69" s="93" t="s">
        <v>531</v>
      </c>
      <c r="B69" s="86">
        <f t="shared" si="0"/>
        <v>0</v>
      </c>
      <c r="C69" s="86">
        <f t="shared" si="1"/>
        <v>0</v>
      </c>
      <c r="D69" s="92"/>
      <c r="E69" s="92"/>
      <c r="F69" s="92"/>
    </row>
    <row r="70" spans="1:6" ht="20.25" customHeight="1">
      <c r="A70" s="93" t="s">
        <v>532</v>
      </c>
      <c r="B70" s="86">
        <f t="shared" si="0"/>
        <v>0</v>
      </c>
      <c r="C70" s="86">
        <f t="shared" si="1"/>
        <v>0</v>
      </c>
      <c r="D70" s="92"/>
      <c r="E70" s="92"/>
      <c r="F70" s="92"/>
    </row>
    <row r="71" spans="1:6" s="82" customFormat="1" ht="20.25" customHeight="1">
      <c r="A71" s="93" t="s">
        <v>533</v>
      </c>
      <c r="B71" s="86">
        <f t="shared" si="0"/>
        <v>0</v>
      </c>
      <c r="C71" s="86">
        <f t="shared" si="1"/>
        <v>0</v>
      </c>
      <c r="D71" s="92"/>
      <c r="E71" s="92"/>
      <c r="F71" s="92"/>
    </row>
    <row r="72" spans="1:6" ht="20.25" customHeight="1">
      <c r="A72" s="93" t="s">
        <v>534</v>
      </c>
      <c r="B72" s="86">
        <f t="shared" si="0"/>
        <v>0</v>
      </c>
      <c r="C72" s="86">
        <f t="shared" si="1"/>
        <v>0</v>
      </c>
      <c r="D72" s="92"/>
      <c r="E72" s="92"/>
      <c r="F72" s="92"/>
    </row>
    <row r="73" spans="1:6" ht="20.25" customHeight="1">
      <c r="A73" s="93" t="s">
        <v>535</v>
      </c>
      <c r="B73" s="86">
        <f t="shared" si="0"/>
        <v>0</v>
      </c>
      <c r="C73" s="86">
        <f t="shared" si="1"/>
        <v>0</v>
      </c>
      <c r="D73" s="92"/>
      <c r="E73" s="92"/>
      <c r="F73" s="92"/>
    </row>
    <row r="74" spans="1:6" ht="20.25" customHeight="1">
      <c r="A74" s="93" t="s">
        <v>536</v>
      </c>
      <c r="B74" s="86">
        <f t="shared" si="0"/>
        <v>0</v>
      </c>
      <c r="C74" s="86">
        <f t="shared" si="1"/>
        <v>0</v>
      </c>
      <c r="D74" s="92"/>
      <c r="E74" s="92"/>
      <c r="F74" s="92"/>
    </row>
    <row r="75" spans="1:6" ht="20.25" customHeight="1">
      <c r="A75" s="163" t="s">
        <v>326</v>
      </c>
      <c r="B75" s="86">
        <f>SUM(B76:B82)</f>
        <v>0</v>
      </c>
      <c r="C75" s="86">
        <f>SUM(C76:C82)</f>
        <v>0</v>
      </c>
      <c r="D75" s="86">
        <f>SUM(D76:D82)</f>
        <v>0</v>
      </c>
      <c r="E75" s="86">
        <f>SUM(E76:E82)</f>
        <v>0</v>
      </c>
      <c r="F75" s="90"/>
    </row>
    <row r="76" spans="1:6" ht="20.25" customHeight="1">
      <c r="A76" s="93" t="s">
        <v>537</v>
      </c>
      <c r="B76" s="86">
        <f t="shared" si="0"/>
        <v>0</v>
      </c>
      <c r="C76" s="86">
        <f t="shared" si="1"/>
        <v>0</v>
      </c>
      <c r="D76" s="92"/>
      <c r="E76" s="92"/>
      <c r="F76" s="92"/>
    </row>
    <row r="77" spans="1:6" ht="20.25" customHeight="1">
      <c r="A77" s="93" t="s">
        <v>538</v>
      </c>
      <c r="B77" s="86">
        <f t="shared" si="0"/>
        <v>0</v>
      </c>
      <c r="C77" s="86">
        <f t="shared" si="1"/>
        <v>0</v>
      </c>
      <c r="D77" s="92"/>
      <c r="E77" s="92"/>
      <c r="F77" s="92"/>
    </row>
    <row r="78" spans="1:6" ht="20.25" customHeight="1">
      <c r="A78" s="93" t="s">
        <v>539</v>
      </c>
      <c r="B78" s="86">
        <f t="shared" si="0"/>
        <v>0</v>
      </c>
      <c r="C78" s="86">
        <f t="shared" si="1"/>
        <v>0</v>
      </c>
      <c r="D78" s="92"/>
      <c r="E78" s="92"/>
      <c r="F78" s="92"/>
    </row>
    <row r="79" spans="1:6" ht="20.25" customHeight="1">
      <c r="A79" s="93" t="s">
        <v>540</v>
      </c>
      <c r="B79" s="86">
        <f t="shared" si="0"/>
        <v>0</v>
      </c>
      <c r="C79" s="86">
        <f t="shared" si="1"/>
        <v>0</v>
      </c>
      <c r="D79" s="92"/>
      <c r="E79" s="92"/>
      <c r="F79" s="92"/>
    </row>
    <row r="80" spans="1:6" ht="20.25" customHeight="1">
      <c r="A80" s="93" t="s">
        <v>541</v>
      </c>
      <c r="B80" s="86">
        <f t="shared" si="0"/>
        <v>0</v>
      </c>
      <c r="C80" s="86">
        <f t="shared" si="1"/>
        <v>0</v>
      </c>
      <c r="D80" s="92"/>
      <c r="E80" s="92"/>
      <c r="F80" s="92"/>
    </row>
    <row r="81" spans="1:6" ht="20.25" customHeight="1">
      <c r="A81" s="93" t="s">
        <v>542</v>
      </c>
      <c r="B81" s="86">
        <f t="shared" si="0"/>
        <v>0</v>
      </c>
      <c r="C81" s="86">
        <f t="shared" si="1"/>
        <v>0</v>
      </c>
      <c r="D81" s="92"/>
      <c r="E81" s="92"/>
      <c r="F81" s="92"/>
    </row>
    <row r="82" spans="1:6" ht="20.25" customHeight="1">
      <c r="A82" s="93" t="s">
        <v>543</v>
      </c>
      <c r="B82" s="86">
        <f t="shared" si="0"/>
        <v>0</v>
      </c>
      <c r="C82" s="86">
        <f t="shared" si="1"/>
        <v>0</v>
      </c>
      <c r="D82" s="92"/>
      <c r="E82" s="92"/>
      <c r="F82" s="92"/>
    </row>
    <row r="83" spans="1:6" ht="20.25" customHeight="1">
      <c r="A83" s="163" t="s">
        <v>544</v>
      </c>
      <c r="B83" s="86">
        <f>SUM(B84:B90)</f>
        <v>130</v>
      </c>
      <c r="C83" s="86">
        <f>SUM(C84:C90)</f>
        <v>130</v>
      </c>
      <c r="D83" s="86">
        <f>SUM(D84:D90)</f>
        <v>0</v>
      </c>
      <c r="E83" s="86">
        <f>SUM(E84:E90)</f>
        <v>130</v>
      </c>
      <c r="F83" s="90"/>
    </row>
    <row r="84" spans="1:6" ht="20.25" customHeight="1">
      <c r="A84" s="93" t="s">
        <v>545</v>
      </c>
      <c r="B84" s="86">
        <f t="shared" si="0"/>
        <v>0</v>
      </c>
      <c r="C84" s="86">
        <f t="shared" si="1"/>
        <v>0</v>
      </c>
      <c r="D84" s="92"/>
      <c r="E84" s="92"/>
      <c r="F84" s="92"/>
    </row>
    <row r="85" spans="1:6" s="82" customFormat="1" ht="20.25" customHeight="1">
      <c r="A85" s="93" t="s">
        <v>546</v>
      </c>
      <c r="B85" s="86">
        <f t="shared" si="0"/>
        <v>0</v>
      </c>
      <c r="C85" s="86">
        <f t="shared" si="1"/>
        <v>0</v>
      </c>
      <c r="D85" s="92"/>
      <c r="E85" s="92"/>
      <c r="F85" s="92"/>
    </row>
    <row r="86" spans="1:6" ht="20.25" customHeight="1">
      <c r="A86" s="93" t="s">
        <v>547</v>
      </c>
      <c r="B86" s="86">
        <f t="shared" si="0"/>
        <v>0</v>
      </c>
      <c r="C86" s="86">
        <f t="shared" si="1"/>
        <v>0</v>
      </c>
      <c r="D86" s="92"/>
      <c r="E86" s="92"/>
      <c r="F86" s="92"/>
    </row>
    <row r="87" spans="1:6" ht="20.25" customHeight="1">
      <c r="A87" s="93" t="s">
        <v>548</v>
      </c>
      <c r="B87" s="86">
        <f t="shared" si="0"/>
        <v>0</v>
      </c>
      <c r="C87" s="86">
        <f t="shared" si="1"/>
        <v>0</v>
      </c>
      <c r="D87" s="92"/>
      <c r="E87" s="92"/>
      <c r="F87" s="92"/>
    </row>
    <row r="88" spans="1:6" ht="20.25" customHeight="1">
      <c r="A88" s="93" t="s">
        <v>549</v>
      </c>
      <c r="B88" s="86">
        <f t="shared" si="0"/>
        <v>130</v>
      </c>
      <c r="C88" s="86">
        <f t="shared" si="1"/>
        <v>130</v>
      </c>
      <c r="D88" s="92"/>
      <c r="E88" s="92">
        <v>130</v>
      </c>
      <c r="F88" s="92"/>
    </row>
    <row r="89" spans="1:6" ht="20.25" customHeight="1">
      <c r="A89" s="93" t="s">
        <v>550</v>
      </c>
      <c r="B89" s="86">
        <f t="shared" si="0"/>
        <v>0</v>
      </c>
      <c r="C89" s="86">
        <f t="shared" si="1"/>
        <v>0</v>
      </c>
      <c r="D89" s="92"/>
      <c r="E89" s="92"/>
      <c r="F89" s="92"/>
    </row>
    <row r="90" spans="1:6" ht="20.25" customHeight="1">
      <c r="A90" s="93" t="s">
        <v>551</v>
      </c>
      <c r="B90" s="86">
        <f t="shared" si="0"/>
        <v>0</v>
      </c>
      <c r="C90" s="86">
        <f t="shared" si="1"/>
        <v>0</v>
      </c>
      <c r="D90" s="92"/>
      <c r="E90" s="92"/>
      <c r="F90" s="92"/>
    </row>
    <row r="91" spans="1:6" ht="20.25" customHeight="1">
      <c r="A91" s="163" t="s">
        <v>327</v>
      </c>
      <c r="B91" s="90">
        <f>SUM(B92:B101)</f>
        <v>15616</v>
      </c>
      <c r="C91" s="90">
        <f>SUM(C92:C101)</f>
        <v>15616</v>
      </c>
      <c r="D91" s="90">
        <f>SUM(D92:D101)</f>
        <v>0</v>
      </c>
      <c r="E91" s="90">
        <f>SUM(E92:E101)</f>
        <v>15616</v>
      </c>
      <c r="F91" s="90"/>
    </row>
    <row r="92" spans="1:6" s="82" customFormat="1" ht="20.25" customHeight="1">
      <c r="A92" s="93" t="s">
        <v>552</v>
      </c>
      <c r="B92" s="86">
        <f aca="true" t="shared" si="2" ref="B92:B155">C92</f>
        <v>15616</v>
      </c>
      <c r="C92" s="86">
        <f aca="true" t="shared" si="3" ref="C92:C155">D92+E92</f>
        <v>15616</v>
      </c>
      <c r="D92" s="92"/>
      <c r="E92" s="92">
        <v>15616</v>
      </c>
      <c r="F92" s="92"/>
    </row>
    <row r="93" spans="1:6" ht="20.25" customHeight="1">
      <c r="A93" s="93" t="s">
        <v>553</v>
      </c>
      <c r="B93" s="86">
        <f t="shared" si="2"/>
        <v>0</v>
      </c>
      <c r="C93" s="86">
        <f t="shared" si="3"/>
        <v>0</v>
      </c>
      <c r="D93" s="92"/>
      <c r="E93" s="92"/>
      <c r="F93" s="92"/>
    </row>
    <row r="94" spans="1:6" ht="20.25" customHeight="1">
      <c r="A94" s="93" t="s">
        <v>554</v>
      </c>
      <c r="B94" s="86">
        <f t="shared" si="2"/>
        <v>0</v>
      </c>
      <c r="C94" s="86">
        <f t="shared" si="3"/>
        <v>0</v>
      </c>
      <c r="D94" s="92"/>
      <c r="E94" s="92"/>
      <c r="F94" s="92"/>
    </row>
    <row r="95" spans="1:6" ht="20.25" customHeight="1">
      <c r="A95" s="93" t="s">
        <v>555</v>
      </c>
      <c r="B95" s="86">
        <f t="shared" si="2"/>
        <v>0</v>
      </c>
      <c r="C95" s="86">
        <f t="shared" si="3"/>
        <v>0</v>
      </c>
      <c r="D95" s="92"/>
      <c r="E95" s="92"/>
      <c r="F95" s="92"/>
    </row>
    <row r="96" spans="1:6" ht="20.25" customHeight="1">
      <c r="A96" s="93" t="s">
        <v>556</v>
      </c>
      <c r="B96" s="86">
        <f t="shared" si="2"/>
        <v>0</v>
      </c>
      <c r="C96" s="86">
        <f t="shared" si="3"/>
        <v>0</v>
      </c>
      <c r="D96" s="92"/>
      <c r="E96" s="92"/>
      <c r="F96" s="92"/>
    </row>
    <row r="97" spans="1:6" ht="20.25" customHeight="1">
      <c r="A97" s="93" t="s">
        <v>557</v>
      </c>
      <c r="B97" s="86">
        <f t="shared" si="2"/>
        <v>0</v>
      </c>
      <c r="C97" s="86">
        <f t="shared" si="3"/>
        <v>0</v>
      </c>
      <c r="D97" s="92"/>
      <c r="E97" s="92"/>
      <c r="F97" s="92"/>
    </row>
    <row r="98" spans="1:6" ht="20.25" customHeight="1">
      <c r="A98" s="93" t="s">
        <v>558</v>
      </c>
      <c r="B98" s="86">
        <f t="shared" si="2"/>
        <v>0</v>
      </c>
      <c r="C98" s="86">
        <f t="shared" si="3"/>
        <v>0</v>
      </c>
      <c r="D98" s="92"/>
      <c r="E98" s="92"/>
      <c r="F98" s="92"/>
    </row>
    <row r="99" spans="1:6" ht="20.25" customHeight="1">
      <c r="A99" s="93" t="s">
        <v>559</v>
      </c>
      <c r="B99" s="86">
        <f t="shared" si="2"/>
        <v>0</v>
      </c>
      <c r="C99" s="86">
        <f t="shared" si="3"/>
        <v>0</v>
      </c>
      <c r="D99" s="92"/>
      <c r="E99" s="92"/>
      <c r="F99" s="92"/>
    </row>
    <row r="100" spans="1:6" ht="20.25" customHeight="1">
      <c r="A100" s="93" t="s">
        <v>560</v>
      </c>
      <c r="B100" s="86">
        <f t="shared" si="2"/>
        <v>0</v>
      </c>
      <c r="C100" s="86">
        <f t="shared" si="3"/>
        <v>0</v>
      </c>
      <c r="D100" s="92"/>
      <c r="E100" s="92"/>
      <c r="F100" s="92"/>
    </row>
    <row r="101" spans="1:6" ht="20.25" customHeight="1">
      <c r="A101" s="93" t="s">
        <v>561</v>
      </c>
      <c r="B101" s="86">
        <f t="shared" si="2"/>
        <v>0</v>
      </c>
      <c r="C101" s="86">
        <f t="shared" si="3"/>
        <v>0</v>
      </c>
      <c r="D101" s="92"/>
      <c r="E101" s="92"/>
      <c r="F101" s="92"/>
    </row>
    <row r="102" spans="1:6" ht="20.25" customHeight="1">
      <c r="A102" s="163" t="s">
        <v>328</v>
      </c>
      <c r="B102" s="90">
        <f>SUM(B103:B109)</f>
        <v>0</v>
      </c>
      <c r="C102" s="90">
        <f>SUM(C103:C109)</f>
        <v>0</v>
      </c>
      <c r="D102" s="90">
        <f>SUM(D103:D109)</f>
        <v>0</v>
      </c>
      <c r="E102" s="90">
        <f>SUM(E103:E109)</f>
        <v>0</v>
      </c>
      <c r="F102" s="90"/>
    </row>
    <row r="103" spans="1:6" ht="20.25" customHeight="1">
      <c r="A103" s="93" t="s">
        <v>562</v>
      </c>
      <c r="B103" s="86">
        <f t="shared" si="2"/>
        <v>0</v>
      </c>
      <c r="C103" s="86">
        <f t="shared" si="3"/>
        <v>0</v>
      </c>
      <c r="D103" s="92"/>
      <c r="E103" s="92"/>
      <c r="F103" s="92"/>
    </row>
    <row r="104" spans="1:6" ht="20.25" customHeight="1">
      <c r="A104" s="93" t="s">
        <v>563</v>
      </c>
      <c r="B104" s="86">
        <f t="shared" si="2"/>
        <v>0</v>
      </c>
      <c r="C104" s="86">
        <f t="shared" si="3"/>
        <v>0</v>
      </c>
      <c r="D104" s="92"/>
      <c r="E104" s="92"/>
      <c r="F104" s="92"/>
    </row>
    <row r="105" spans="1:6" ht="20.25" customHeight="1">
      <c r="A105" s="93" t="s">
        <v>564</v>
      </c>
      <c r="B105" s="86">
        <f t="shared" si="2"/>
        <v>0</v>
      </c>
      <c r="C105" s="86">
        <f t="shared" si="3"/>
        <v>0</v>
      </c>
      <c r="D105" s="92"/>
      <c r="E105" s="92"/>
      <c r="F105" s="92"/>
    </row>
    <row r="106" spans="1:6" ht="20.25" customHeight="1">
      <c r="A106" s="93" t="s">
        <v>565</v>
      </c>
      <c r="B106" s="86">
        <f t="shared" si="2"/>
        <v>0</v>
      </c>
      <c r="C106" s="86">
        <f t="shared" si="3"/>
        <v>0</v>
      </c>
      <c r="D106" s="92"/>
      <c r="E106" s="92"/>
      <c r="F106" s="92"/>
    </row>
    <row r="107" spans="1:6" ht="20.25" customHeight="1">
      <c r="A107" s="93" t="s">
        <v>566</v>
      </c>
      <c r="B107" s="86">
        <f t="shared" si="2"/>
        <v>0</v>
      </c>
      <c r="C107" s="86">
        <f t="shared" si="3"/>
        <v>0</v>
      </c>
      <c r="D107" s="92"/>
      <c r="E107" s="92"/>
      <c r="F107" s="92"/>
    </row>
    <row r="108" spans="1:6" ht="20.25" customHeight="1">
      <c r="A108" s="93" t="s">
        <v>567</v>
      </c>
      <c r="B108" s="86">
        <f t="shared" si="2"/>
        <v>0</v>
      </c>
      <c r="C108" s="86">
        <f t="shared" si="3"/>
        <v>0</v>
      </c>
      <c r="D108" s="92"/>
      <c r="E108" s="92"/>
      <c r="F108" s="92"/>
    </row>
    <row r="109" spans="1:6" ht="20.25" customHeight="1">
      <c r="A109" s="93" t="s">
        <v>568</v>
      </c>
      <c r="B109" s="86">
        <f t="shared" si="2"/>
        <v>0</v>
      </c>
      <c r="C109" s="86">
        <f t="shared" si="3"/>
        <v>0</v>
      </c>
      <c r="D109" s="92"/>
      <c r="E109" s="92"/>
      <c r="F109" s="92"/>
    </row>
    <row r="110" spans="1:6" s="82" customFormat="1" ht="20.25" customHeight="1">
      <c r="A110" s="163" t="s">
        <v>329</v>
      </c>
      <c r="B110" s="86">
        <f>SUM(B111:B114)</f>
        <v>0</v>
      </c>
      <c r="C110" s="86">
        <f>SUM(C111:C114)</f>
        <v>0</v>
      </c>
      <c r="D110" s="86">
        <f>SUM(D111:D114)</f>
        <v>0</v>
      </c>
      <c r="E110" s="86">
        <f>SUM(E111:E114)</f>
        <v>0</v>
      </c>
      <c r="F110" s="90"/>
    </row>
    <row r="111" spans="1:6" ht="20.25" customHeight="1">
      <c r="A111" s="93" t="s">
        <v>569</v>
      </c>
      <c r="B111" s="86">
        <f t="shared" si="2"/>
        <v>0</v>
      </c>
      <c r="C111" s="86">
        <f t="shared" si="3"/>
        <v>0</v>
      </c>
      <c r="D111" s="92"/>
      <c r="E111" s="92"/>
      <c r="F111" s="92"/>
    </row>
    <row r="112" spans="1:6" ht="20.25" customHeight="1">
      <c r="A112" s="93" t="s">
        <v>570</v>
      </c>
      <c r="B112" s="86">
        <f t="shared" si="2"/>
        <v>0</v>
      </c>
      <c r="C112" s="86">
        <f t="shared" si="3"/>
        <v>0</v>
      </c>
      <c r="D112" s="92"/>
      <c r="E112" s="92"/>
      <c r="F112" s="92"/>
    </row>
    <row r="113" spans="1:6" ht="20.25" customHeight="1">
      <c r="A113" s="93" t="s">
        <v>571</v>
      </c>
      <c r="B113" s="86">
        <f t="shared" si="2"/>
        <v>0</v>
      </c>
      <c r="C113" s="86">
        <f t="shared" si="3"/>
        <v>0</v>
      </c>
      <c r="D113" s="92"/>
      <c r="E113" s="92"/>
      <c r="F113" s="92"/>
    </row>
    <row r="114" spans="1:6" s="82" customFormat="1" ht="20.25" customHeight="1">
      <c r="A114" s="93" t="s">
        <v>572</v>
      </c>
      <c r="B114" s="86">
        <f t="shared" si="2"/>
        <v>0</v>
      </c>
      <c r="C114" s="86">
        <f t="shared" si="3"/>
        <v>0</v>
      </c>
      <c r="D114" s="92"/>
      <c r="E114" s="92"/>
      <c r="F114" s="92"/>
    </row>
    <row r="115" spans="1:6" ht="20.25" customHeight="1">
      <c r="A115" s="163" t="s">
        <v>330</v>
      </c>
      <c r="B115" s="86">
        <f t="shared" si="2"/>
        <v>0</v>
      </c>
      <c r="C115" s="86">
        <f t="shared" si="3"/>
        <v>0</v>
      </c>
      <c r="D115" s="90"/>
      <c r="E115" s="90"/>
      <c r="F115" s="90"/>
    </row>
    <row r="116" spans="1:6" ht="20.25" customHeight="1">
      <c r="A116" s="93" t="s">
        <v>573</v>
      </c>
      <c r="B116" s="86">
        <f t="shared" si="2"/>
        <v>0</v>
      </c>
      <c r="C116" s="86">
        <f t="shared" si="3"/>
        <v>0</v>
      </c>
      <c r="D116" s="92"/>
      <c r="E116" s="92"/>
      <c r="F116" s="92"/>
    </row>
    <row r="117" spans="1:6" s="82" customFormat="1" ht="20.25" customHeight="1">
      <c r="A117" s="93" t="s">
        <v>574</v>
      </c>
      <c r="B117" s="86">
        <f t="shared" si="2"/>
        <v>0</v>
      </c>
      <c r="C117" s="86">
        <f t="shared" si="3"/>
        <v>0</v>
      </c>
      <c r="D117" s="92"/>
      <c r="E117" s="92"/>
      <c r="F117" s="92"/>
    </row>
    <row r="118" spans="1:6" ht="20.25" customHeight="1">
      <c r="A118" s="163" t="s">
        <v>331</v>
      </c>
      <c r="B118" s="90">
        <f>SUM(B119:B135)</f>
        <v>50624</v>
      </c>
      <c r="C118" s="90">
        <f>SUM(C119:C135)</f>
        <v>50624</v>
      </c>
      <c r="D118" s="90">
        <f>SUM(D119:D135)</f>
        <v>0</v>
      </c>
      <c r="E118" s="90">
        <f>SUM(E119:E135)</f>
        <v>50624</v>
      </c>
      <c r="F118" s="90"/>
    </row>
    <row r="119" spans="1:6" s="82" customFormat="1" ht="20.25" customHeight="1">
      <c r="A119" s="93" t="s">
        <v>575</v>
      </c>
      <c r="B119" s="86">
        <f t="shared" si="2"/>
        <v>50624</v>
      </c>
      <c r="C119" s="86">
        <f t="shared" si="3"/>
        <v>50624</v>
      </c>
      <c r="D119" s="92"/>
      <c r="E119" s="92">
        <v>50624</v>
      </c>
      <c r="F119" s="92"/>
    </row>
    <row r="120" spans="1:6" ht="20.25" customHeight="1">
      <c r="A120" s="93" t="s">
        <v>576</v>
      </c>
      <c r="B120" s="86">
        <f t="shared" si="2"/>
        <v>0</v>
      </c>
      <c r="C120" s="86">
        <f t="shared" si="3"/>
        <v>0</v>
      </c>
      <c r="D120" s="92"/>
      <c r="E120" s="92"/>
      <c r="F120" s="92"/>
    </row>
    <row r="121" spans="1:6" ht="20.25" customHeight="1">
      <c r="A121" s="93" t="s">
        <v>577</v>
      </c>
      <c r="B121" s="86">
        <f t="shared" si="2"/>
        <v>0</v>
      </c>
      <c r="C121" s="86">
        <f t="shared" si="3"/>
        <v>0</v>
      </c>
      <c r="D121" s="92"/>
      <c r="E121" s="92"/>
      <c r="F121" s="92"/>
    </row>
    <row r="122" spans="1:6" ht="20.25" customHeight="1">
      <c r="A122" s="93" t="s">
        <v>578</v>
      </c>
      <c r="B122" s="86">
        <f t="shared" si="2"/>
        <v>0</v>
      </c>
      <c r="C122" s="86">
        <f t="shared" si="3"/>
        <v>0</v>
      </c>
      <c r="D122" s="92"/>
      <c r="E122" s="92"/>
      <c r="F122" s="92"/>
    </row>
    <row r="123" spans="1:6" ht="20.25" customHeight="1">
      <c r="A123" s="93" t="s">
        <v>579</v>
      </c>
      <c r="B123" s="86">
        <f t="shared" si="2"/>
        <v>0</v>
      </c>
      <c r="C123" s="86">
        <f t="shared" si="3"/>
        <v>0</v>
      </c>
      <c r="D123" s="92"/>
      <c r="E123" s="92"/>
      <c r="F123" s="92"/>
    </row>
    <row r="124" spans="1:6" ht="20.25" customHeight="1">
      <c r="A124" s="93" t="s">
        <v>580</v>
      </c>
      <c r="B124" s="86">
        <f t="shared" si="2"/>
        <v>0</v>
      </c>
      <c r="C124" s="86">
        <f t="shared" si="3"/>
        <v>0</v>
      </c>
      <c r="D124" s="92"/>
      <c r="E124" s="92"/>
      <c r="F124" s="92"/>
    </row>
    <row r="125" spans="1:6" ht="20.25" customHeight="1">
      <c r="A125" s="93" t="s">
        <v>581</v>
      </c>
      <c r="B125" s="86">
        <f t="shared" si="2"/>
        <v>0</v>
      </c>
      <c r="C125" s="86">
        <f t="shared" si="3"/>
        <v>0</v>
      </c>
      <c r="D125" s="92"/>
      <c r="E125" s="92"/>
      <c r="F125" s="92"/>
    </row>
    <row r="126" spans="1:6" ht="20.25" customHeight="1">
      <c r="A126" s="93" t="s">
        <v>582</v>
      </c>
      <c r="B126" s="86">
        <f t="shared" si="2"/>
        <v>0</v>
      </c>
      <c r="C126" s="86">
        <f t="shared" si="3"/>
        <v>0</v>
      </c>
      <c r="D126" s="92"/>
      <c r="E126" s="92"/>
      <c r="F126" s="92"/>
    </row>
    <row r="127" spans="1:6" ht="20.25" customHeight="1">
      <c r="A127" s="93" t="s">
        <v>583</v>
      </c>
      <c r="B127" s="86">
        <f t="shared" si="2"/>
        <v>0</v>
      </c>
      <c r="C127" s="86">
        <f t="shared" si="3"/>
        <v>0</v>
      </c>
      <c r="D127" s="92"/>
      <c r="E127" s="92"/>
      <c r="F127" s="92"/>
    </row>
    <row r="128" spans="1:6" ht="20.25" customHeight="1">
      <c r="A128" s="93" t="s">
        <v>584</v>
      </c>
      <c r="B128" s="86">
        <f t="shared" si="2"/>
        <v>0</v>
      </c>
      <c r="C128" s="86">
        <f t="shared" si="3"/>
        <v>0</v>
      </c>
      <c r="D128" s="91"/>
      <c r="E128" s="91"/>
      <c r="F128" s="91"/>
    </row>
    <row r="129" spans="1:6" ht="20.25" customHeight="1">
      <c r="A129" s="93" t="s">
        <v>585</v>
      </c>
      <c r="B129" s="86">
        <f t="shared" si="2"/>
        <v>0</v>
      </c>
      <c r="C129" s="86">
        <f t="shared" si="3"/>
        <v>0</v>
      </c>
      <c r="D129" s="92"/>
      <c r="E129" s="92"/>
      <c r="F129" s="92"/>
    </row>
    <row r="130" spans="1:6" ht="20.25" customHeight="1">
      <c r="A130" s="93" t="s">
        <v>586</v>
      </c>
      <c r="B130" s="86">
        <f t="shared" si="2"/>
        <v>0</v>
      </c>
      <c r="C130" s="86">
        <f t="shared" si="3"/>
        <v>0</v>
      </c>
      <c r="D130" s="92"/>
      <c r="E130" s="92"/>
      <c r="F130" s="92"/>
    </row>
    <row r="131" spans="1:6" ht="20.25" customHeight="1">
      <c r="A131" s="93" t="s">
        <v>587</v>
      </c>
      <c r="B131" s="86">
        <f t="shared" si="2"/>
        <v>0</v>
      </c>
      <c r="C131" s="86">
        <f t="shared" si="3"/>
        <v>0</v>
      </c>
      <c r="D131" s="92"/>
      <c r="E131" s="92"/>
      <c r="F131" s="92"/>
    </row>
    <row r="132" spans="1:6" ht="36" customHeight="1">
      <c r="A132" s="93" t="s">
        <v>588</v>
      </c>
      <c r="B132" s="86">
        <f t="shared" si="2"/>
        <v>0</v>
      </c>
      <c r="C132" s="86">
        <f t="shared" si="3"/>
        <v>0</v>
      </c>
      <c r="D132" s="92"/>
      <c r="E132" s="92"/>
      <c r="F132" s="92"/>
    </row>
    <row r="133" spans="1:6" ht="20.25" customHeight="1">
      <c r="A133" s="93" t="s">
        <v>589</v>
      </c>
      <c r="B133" s="86">
        <f t="shared" si="2"/>
        <v>0</v>
      </c>
      <c r="C133" s="86">
        <f t="shared" si="3"/>
        <v>0</v>
      </c>
      <c r="D133" s="92"/>
      <c r="E133" s="92"/>
      <c r="F133" s="92"/>
    </row>
    <row r="134" spans="1:6" ht="20.25" customHeight="1">
      <c r="A134" s="93" t="s">
        <v>590</v>
      </c>
      <c r="B134" s="86">
        <f t="shared" si="2"/>
        <v>0</v>
      </c>
      <c r="C134" s="86">
        <f t="shared" si="3"/>
        <v>0</v>
      </c>
      <c r="D134" s="92"/>
      <c r="E134" s="92"/>
      <c r="F134" s="92"/>
    </row>
    <row r="135" spans="1:6" ht="20.25" customHeight="1">
      <c r="A135" s="93" t="s">
        <v>591</v>
      </c>
      <c r="B135" s="86">
        <f t="shared" si="2"/>
        <v>0</v>
      </c>
      <c r="C135" s="86">
        <f t="shared" si="3"/>
        <v>0</v>
      </c>
      <c r="D135" s="92"/>
      <c r="E135" s="92"/>
      <c r="F135" s="92"/>
    </row>
    <row r="136" spans="1:6" ht="20.25" customHeight="1">
      <c r="A136" s="251" t="s">
        <v>1382</v>
      </c>
      <c r="B136" s="86">
        <f>SUM(B137:B143)</f>
        <v>3837</v>
      </c>
      <c r="C136" s="86">
        <f>SUM(C137:C143)</f>
        <v>3837</v>
      </c>
      <c r="D136" s="86">
        <f>SUM(D137:D143)</f>
        <v>0</v>
      </c>
      <c r="E136" s="86">
        <f>SUM(E137:E143)</f>
        <v>3837</v>
      </c>
      <c r="F136" s="86">
        <f>SUM(F137:F143)</f>
        <v>0</v>
      </c>
    </row>
    <row r="137" spans="1:6" ht="20.25" customHeight="1">
      <c r="A137" s="93" t="s">
        <v>592</v>
      </c>
      <c r="B137" s="86">
        <f t="shared" si="2"/>
        <v>0</v>
      </c>
      <c r="C137" s="86">
        <f t="shared" si="3"/>
        <v>0</v>
      </c>
      <c r="D137" s="92"/>
      <c r="E137" s="92"/>
      <c r="F137" s="92"/>
    </row>
    <row r="138" spans="1:6" ht="20.25" customHeight="1">
      <c r="A138" s="93" t="s">
        <v>593</v>
      </c>
      <c r="B138" s="86">
        <f t="shared" si="2"/>
        <v>0</v>
      </c>
      <c r="C138" s="86">
        <f t="shared" si="3"/>
        <v>0</v>
      </c>
      <c r="D138" s="92"/>
      <c r="E138" s="92"/>
      <c r="F138" s="92"/>
    </row>
    <row r="139" spans="1:6" ht="20.25" customHeight="1">
      <c r="A139" s="93" t="s">
        <v>594</v>
      </c>
      <c r="B139" s="86">
        <f t="shared" si="2"/>
        <v>0</v>
      </c>
      <c r="C139" s="86">
        <f t="shared" si="3"/>
        <v>0</v>
      </c>
      <c r="D139" s="92"/>
      <c r="E139" s="92"/>
      <c r="F139" s="92"/>
    </row>
    <row r="140" spans="1:6" ht="20.25" customHeight="1">
      <c r="A140" s="93" t="s">
        <v>595</v>
      </c>
      <c r="B140" s="86">
        <f t="shared" si="2"/>
        <v>0</v>
      </c>
      <c r="C140" s="86">
        <f t="shared" si="3"/>
        <v>0</v>
      </c>
      <c r="D140" s="92"/>
      <c r="E140" s="92"/>
      <c r="F140" s="92"/>
    </row>
    <row r="141" spans="1:6" ht="20.25" customHeight="1">
      <c r="A141" s="93" t="s">
        <v>596</v>
      </c>
      <c r="B141" s="86">
        <f t="shared" si="2"/>
        <v>3837</v>
      </c>
      <c r="C141" s="86">
        <f t="shared" si="3"/>
        <v>3837</v>
      </c>
      <c r="D141" s="92"/>
      <c r="E141" s="92">
        <v>3837</v>
      </c>
      <c r="F141" s="92"/>
    </row>
    <row r="142" spans="1:6" ht="20.25" customHeight="1">
      <c r="A142" s="93" t="s">
        <v>597</v>
      </c>
      <c r="B142" s="86">
        <f t="shared" si="2"/>
        <v>0</v>
      </c>
      <c r="C142" s="86">
        <f t="shared" si="3"/>
        <v>0</v>
      </c>
      <c r="D142" s="92"/>
      <c r="E142" s="92"/>
      <c r="F142" s="92"/>
    </row>
    <row r="143" spans="1:6" ht="20.25" customHeight="1">
      <c r="A143" s="93" t="s">
        <v>598</v>
      </c>
      <c r="B143" s="86">
        <f t="shared" si="2"/>
        <v>0</v>
      </c>
      <c r="C143" s="86">
        <f t="shared" si="3"/>
        <v>0</v>
      </c>
      <c r="D143" s="92"/>
      <c r="E143" s="92"/>
      <c r="F143" s="92"/>
    </row>
    <row r="144" spans="1:6" ht="20.25" customHeight="1">
      <c r="A144" s="163" t="s">
        <v>332</v>
      </c>
      <c r="B144" s="86">
        <f t="shared" si="2"/>
        <v>0</v>
      </c>
      <c r="C144" s="86">
        <f t="shared" si="3"/>
        <v>0</v>
      </c>
      <c r="D144" s="90"/>
      <c r="E144" s="90"/>
      <c r="F144" s="90"/>
    </row>
    <row r="145" spans="1:6" ht="20.25" customHeight="1">
      <c r="A145" s="93" t="s">
        <v>599</v>
      </c>
      <c r="B145" s="86">
        <f t="shared" si="2"/>
        <v>0</v>
      </c>
      <c r="C145" s="86">
        <f t="shared" si="3"/>
        <v>0</v>
      </c>
      <c r="D145" s="92"/>
      <c r="E145" s="92"/>
      <c r="F145" s="92"/>
    </row>
    <row r="146" spans="1:6" ht="20.25" customHeight="1">
      <c r="A146" s="93" t="s">
        <v>600</v>
      </c>
      <c r="B146" s="86">
        <f t="shared" si="2"/>
        <v>0</v>
      </c>
      <c r="C146" s="86">
        <f t="shared" si="3"/>
        <v>0</v>
      </c>
      <c r="D146" s="92"/>
      <c r="E146" s="92"/>
      <c r="F146" s="92"/>
    </row>
    <row r="147" spans="1:6" ht="20.25" customHeight="1">
      <c r="A147" s="163" t="s">
        <v>333</v>
      </c>
      <c r="B147" s="86">
        <f t="shared" si="2"/>
        <v>0</v>
      </c>
      <c r="C147" s="86">
        <f t="shared" si="3"/>
        <v>0</v>
      </c>
      <c r="D147" s="90"/>
      <c r="E147" s="90"/>
      <c r="F147" s="90"/>
    </row>
    <row r="148" spans="1:6" ht="20.25" customHeight="1">
      <c r="A148" s="93" t="s">
        <v>601</v>
      </c>
      <c r="B148" s="86">
        <f t="shared" si="2"/>
        <v>0</v>
      </c>
      <c r="C148" s="86">
        <f t="shared" si="3"/>
        <v>0</v>
      </c>
      <c r="D148" s="92"/>
      <c r="E148" s="92"/>
      <c r="F148" s="92"/>
    </row>
    <row r="149" spans="1:6" ht="20.25" customHeight="1">
      <c r="A149" s="93" t="s">
        <v>602</v>
      </c>
      <c r="B149" s="86">
        <f t="shared" si="2"/>
        <v>0</v>
      </c>
      <c r="C149" s="86">
        <f t="shared" si="3"/>
        <v>0</v>
      </c>
      <c r="D149" s="92"/>
      <c r="E149" s="92"/>
      <c r="F149" s="92"/>
    </row>
    <row r="150" spans="1:6" ht="20.25" customHeight="1">
      <c r="A150" s="93" t="s">
        <v>603</v>
      </c>
      <c r="B150" s="86">
        <f t="shared" si="2"/>
        <v>0</v>
      </c>
      <c r="C150" s="86">
        <f t="shared" si="3"/>
        <v>0</v>
      </c>
      <c r="D150" s="92"/>
      <c r="E150" s="92"/>
      <c r="F150" s="92"/>
    </row>
    <row r="151" spans="1:6" ht="20.25" customHeight="1">
      <c r="A151" s="93" t="s">
        <v>604</v>
      </c>
      <c r="B151" s="86">
        <f t="shared" si="2"/>
        <v>0</v>
      </c>
      <c r="C151" s="86">
        <f t="shared" si="3"/>
        <v>0</v>
      </c>
      <c r="D151" s="92"/>
      <c r="E151" s="92"/>
      <c r="F151" s="92"/>
    </row>
    <row r="152" spans="1:6" ht="20.25" customHeight="1">
      <c r="A152" s="163" t="s">
        <v>334</v>
      </c>
      <c r="B152" s="86">
        <f t="shared" si="2"/>
        <v>0</v>
      </c>
      <c r="C152" s="86">
        <f t="shared" si="3"/>
        <v>0</v>
      </c>
      <c r="D152" s="90"/>
      <c r="E152" s="90"/>
      <c r="F152" s="90"/>
    </row>
    <row r="153" spans="1:6" ht="20.25" customHeight="1">
      <c r="A153" s="93" t="s">
        <v>605</v>
      </c>
      <c r="B153" s="86">
        <f t="shared" si="2"/>
        <v>0</v>
      </c>
      <c r="C153" s="86">
        <f t="shared" si="3"/>
        <v>0</v>
      </c>
      <c r="D153" s="92"/>
      <c r="E153" s="92"/>
      <c r="F153" s="92"/>
    </row>
    <row r="154" spans="1:6" ht="20.25" customHeight="1">
      <c r="A154" s="93" t="s">
        <v>606</v>
      </c>
      <c r="B154" s="86">
        <f t="shared" si="2"/>
        <v>0</v>
      </c>
      <c r="C154" s="86">
        <f t="shared" si="3"/>
        <v>0</v>
      </c>
      <c r="D154" s="92"/>
      <c r="E154" s="92"/>
      <c r="F154" s="92"/>
    </row>
    <row r="155" spans="1:6" ht="20.25" customHeight="1">
      <c r="A155" s="164" t="s">
        <v>607</v>
      </c>
      <c r="B155" s="86">
        <f t="shared" si="2"/>
        <v>0</v>
      </c>
      <c r="C155" s="86">
        <f t="shared" si="3"/>
        <v>0</v>
      </c>
      <c r="D155" s="90"/>
      <c r="E155" s="90"/>
      <c r="F155" s="90"/>
    </row>
    <row r="156" spans="1:6" ht="20.25" customHeight="1">
      <c r="A156" s="93" t="s">
        <v>608</v>
      </c>
      <c r="B156" s="86">
        <f aca="true" t="shared" si="4" ref="B156:B163">C156</f>
        <v>0</v>
      </c>
      <c r="C156" s="86">
        <f aca="true" t="shared" si="5" ref="C156:C163">D156+E156</f>
        <v>0</v>
      </c>
      <c r="D156" s="92"/>
      <c r="E156" s="92"/>
      <c r="F156" s="92"/>
    </row>
    <row r="157" spans="1:6" ht="20.25" customHeight="1">
      <c r="A157" s="93" t="s">
        <v>609</v>
      </c>
      <c r="B157" s="86">
        <f t="shared" si="4"/>
        <v>0</v>
      </c>
      <c r="C157" s="86">
        <f t="shared" si="5"/>
        <v>0</v>
      </c>
      <c r="D157" s="92"/>
      <c r="E157" s="92"/>
      <c r="F157" s="92"/>
    </row>
    <row r="158" spans="1:6" ht="20.25" customHeight="1">
      <c r="A158" s="164" t="s">
        <v>610</v>
      </c>
      <c r="B158" s="86">
        <f t="shared" si="4"/>
        <v>5000</v>
      </c>
      <c r="C158" s="86">
        <f t="shared" si="5"/>
        <v>5000</v>
      </c>
      <c r="D158" s="92"/>
      <c r="E158" s="92">
        <v>5000</v>
      </c>
      <c r="F158" s="92"/>
    </row>
    <row r="159" spans="1:6" ht="20.25" customHeight="1">
      <c r="A159" s="163" t="s">
        <v>335</v>
      </c>
      <c r="B159" s="86">
        <f t="shared" si="4"/>
        <v>0</v>
      </c>
      <c r="C159" s="86">
        <f t="shared" si="5"/>
        <v>0</v>
      </c>
      <c r="D159" s="90"/>
      <c r="E159" s="90"/>
      <c r="F159" s="90"/>
    </row>
    <row r="160" spans="1:6" ht="20.25" customHeight="1">
      <c r="A160" s="93" t="s">
        <v>611</v>
      </c>
      <c r="B160" s="86">
        <f t="shared" si="4"/>
        <v>0</v>
      </c>
      <c r="C160" s="86">
        <f t="shared" si="5"/>
        <v>0</v>
      </c>
      <c r="D160" s="92"/>
      <c r="E160" s="92"/>
      <c r="F160" s="92"/>
    </row>
    <row r="161" spans="1:6" ht="20.25" customHeight="1">
      <c r="A161" s="93" t="s">
        <v>612</v>
      </c>
      <c r="B161" s="86">
        <f t="shared" si="4"/>
        <v>0</v>
      </c>
      <c r="C161" s="86">
        <f t="shared" si="5"/>
        <v>0</v>
      </c>
      <c r="D161" s="92"/>
      <c r="E161" s="92"/>
      <c r="F161" s="92"/>
    </row>
    <row r="162" spans="1:6" ht="20.25" customHeight="1">
      <c r="A162" s="163" t="s">
        <v>336</v>
      </c>
      <c r="B162" s="86">
        <f t="shared" si="4"/>
        <v>70</v>
      </c>
      <c r="C162" s="86">
        <f t="shared" si="5"/>
        <v>70</v>
      </c>
      <c r="D162" s="90"/>
      <c r="E162" s="90">
        <f>E163</f>
        <v>70</v>
      </c>
      <c r="F162" s="90"/>
    </row>
    <row r="163" spans="1:6" ht="20.25" customHeight="1">
      <c r="A163" s="93" t="s">
        <v>613</v>
      </c>
      <c r="B163" s="86">
        <f t="shared" si="4"/>
        <v>70</v>
      </c>
      <c r="C163" s="86">
        <f t="shared" si="5"/>
        <v>70</v>
      </c>
      <c r="D163" s="92"/>
      <c r="E163" s="92">
        <v>70</v>
      </c>
      <c r="F163" s="92"/>
    </row>
    <row r="164" spans="1:6" ht="20.25" customHeight="1">
      <c r="A164" s="309"/>
      <c r="B164" s="309"/>
      <c r="C164" s="309"/>
      <c r="D164" s="309"/>
      <c r="E164" s="309"/>
      <c r="F164" s="309"/>
    </row>
  </sheetData>
  <sheetProtection/>
  <protectedRanges>
    <protectedRange sqref="E18:E20" name="区域2_1"/>
  </protectedRanges>
  <mergeCells count="6">
    <mergeCell ref="A164:F164"/>
    <mergeCell ref="A1:F1"/>
    <mergeCell ref="A3:A4"/>
    <mergeCell ref="B3:B4"/>
    <mergeCell ref="C3:E3"/>
    <mergeCell ref="F3:F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30"/>
  <sheetViews>
    <sheetView zoomScalePageLayoutView="0" workbookViewId="0" topLeftCell="A1">
      <selection activeCell="A22" sqref="A22:IV22"/>
    </sheetView>
  </sheetViews>
  <sheetFormatPr defaultColWidth="7.875" defaultRowHeight="14.25"/>
  <cols>
    <col min="1" max="1" width="38.00390625" style="246" customWidth="1"/>
    <col min="2" max="2" width="23.625" style="245" customWidth="1"/>
    <col min="3" max="193" width="8.75390625" style="246" customWidth="1"/>
    <col min="194" max="194" width="6.25390625" style="246" customWidth="1"/>
    <col min="195" max="195" width="13.25390625" style="246" customWidth="1"/>
    <col min="196" max="196" width="7.75390625" style="246" customWidth="1"/>
    <col min="197" max="16384" width="7.875" style="246" customWidth="1"/>
  </cols>
  <sheetData>
    <row r="1" spans="1:2" ht="27" customHeight="1">
      <c r="A1" s="318" t="s">
        <v>1379</v>
      </c>
      <c r="B1" s="318"/>
    </row>
    <row r="2" ht="25.5" customHeight="1">
      <c r="B2" s="247" t="s">
        <v>1380</v>
      </c>
    </row>
    <row r="3" spans="1:2" ht="12.75" customHeight="1">
      <c r="A3" s="319" t="s">
        <v>1399</v>
      </c>
      <c r="B3" s="316" t="s">
        <v>1400</v>
      </c>
    </row>
    <row r="4" spans="1:2" ht="30.75" customHeight="1">
      <c r="A4" s="319"/>
      <c r="B4" s="317"/>
    </row>
    <row r="5" spans="1:2" ht="16.5" customHeight="1">
      <c r="A5" s="256" t="s">
        <v>1434</v>
      </c>
      <c r="B5" s="256">
        <f>SUM(B6:B9)</f>
        <v>2698</v>
      </c>
    </row>
    <row r="6" spans="1:2" ht="16.5" customHeight="1">
      <c r="A6" s="257" t="s">
        <v>1401</v>
      </c>
      <c r="B6" s="256">
        <v>1678</v>
      </c>
    </row>
    <row r="7" spans="1:2" ht="16.5" customHeight="1">
      <c r="A7" s="258" t="s">
        <v>1402</v>
      </c>
      <c r="B7" s="256">
        <v>380</v>
      </c>
    </row>
    <row r="8" spans="1:2" ht="16.5" customHeight="1">
      <c r="A8" s="256" t="s">
        <v>1403</v>
      </c>
      <c r="B8" s="256">
        <v>505</v>
      </c>
    </row>
    <row r="9" spans="1:2" ht="16.5" customHeight="1">
      <c r="A9" s="258" t="s">
        <v>1404</v>
      </c>
      <c r="B9" s="256">
        <v>135</v>
      </c>
    </row>
    <row r="10" spans="1:2" ht="16.5" customHeight="1">
      <c r="A10" s="256" t="s">
        <v>1410</v>
      </c>
      <c r="B10" s="256">
        <f>SUM(B11:B11)</f>
        <v>11573</v>
      </c>
    </row>
    <row r="11" spans="1:2" ht="16.5" customHeight="1">
      <c r="A11" s="258" t="s">
        <v>1405</v>
      </c>
      <c r="B11" s="256">
        <v>11573</v>
      </c>
    </row>
    <row r="12" spans="1:2" ht="16.5" customHeight="1">
      <c r="A12" s="259" t="s">
        <v>1416</v>
      </c>
      <c r="B12" s="256">
        <f>SUM(B13:B14)</f>
        <v>130</v>
      </c>
    </row>
    <row r="13" spans="1:2" ht="16.5" customHeight="1">
      <c r="A13" s="259" t="s">
        <v>1417</v>
      </c>
      <c r="B13" s="256">
        <v>90</v>
      </c>
    </row>
    <row r="14" spans="1:2" ht="16.5" customHeight="1">
      <c r="A14" s="259" t="s">
        <v>1418</v>
      </c>
      <c r="B14" s="256">
        <v>40</v>
      </c>
    </row>
    <row r="15" spans="1:2" ht="16.5" customHeight="1">
      <c r="A15" s="259" t="s">
        <v>1411</v>
      </c>
      <c r="B15" s="256">
        <f>SUM(B16:B18)</f>
        <v>15616</v>
      </c>
    </row>
    <row r="16" spans="1:2" ht="16.5" customHeight="1">
      <c r="A16" s="259" t="s">
        <v>1406</v>
      </c>
      <c r="B16" s="256">
        <v>2617</v>
      </c>
    </row>
    <row r="17" spans="1:2" ht="16.5" customHeight="1">
      <c r="A17" s="259" t="s">
        <v>1407</v>
      </c>
      <c r="B17" s="256">
        <v>1910</v>
      </c>
    </row>
    <row r="18" spans="1:2" ht="16.5" customHeight="1">
      <c r="A18" s="259" t="s">
        <v>1408</v>
      </c>
      <c r="B18" s="256">
        <v>11089</v>
      </c>
    </row>
    <row r="19" spans="1:2" ht="16.5" customHeight="1">
      <c r="A19" s="259" t="s">
        <v>1412</v>
      </c>
      <c r="B19" s="256">
        <f>SUM(B20:B23)</f>
        <v>50624</v>
      </c>
    </row>
    <row r="20" spans="1:2" ht="16.5" customHeight="1">
      <c r="A20" s="259" t="s">
        <v>1419</v>
      </c>
      <c r="B20" s="256">
        <v>27021</v>
      </c>
    </row>
    <row r="21" spans="1:2" ht="16.5" customHeight="1">
      <c r="A21" s="259" t="s">
        <v>1420</v>
      </c>
      <c r="B21" s="256">
        <v>18704</v>
      </c>
    </row>
    <row r="22" spans="1:2" ht="16.5" customHeight="1">
      <c r="A22" s="259" t="s">
        <v>1421</v>
      </c>
      <c r="B22" s="256">
        <v>598</v>
      </c>
    </row>
    <row r="23" spans="1:2" ht="16.5" customHeight="1">
      <c r="A23" s="259" t="s">
        <v>1422</v>
      </c>
      <c r="B23" s="256">
        <v>4301</v>
      </c>
    </row>
    <row r="24" spans="1:2" ht="16.5" customHeight="1">
      <c r="A24" s="259" t="s">
        <v>1413</v>
      </c>
      <c r="B24" s="256">
        <f>SUM(B25:B25)</f>
        <v>3837</v>
      </c>
    </row>
    <row r="25" spans="1:2" ht="16.5" customHeight="1">
      <c r="A25" s="259" t="s">
        <v>1423</v>
      </c>
      <c r="B25" s="256">
        <v>3837</v>
      </c>
    </row>
    <row r="26" spans="1:2" ht="16.5" customHeight="1">
      <c r="A26" s="259" t="s">
        <v>1414</v>
      </c>
      <c r="B26" s="256">
        <f>SUM(B27:B27)</f>
        <v>5000</v>
      </c>
    </row>
    <row r="27" spans="1:2" ht="16.5" customHeight="1">
      <c r="A27" s="259" t="s">
        <v>1424</v>
      </c>
      <c r="B27" s="256">
        <v>5000</v>
      </c>
    </row>
    <row r="28" spans="1:2" ht="16.5" customHeight="1">
      <c r="A28" s="259" t="s">
        <v>1415</v>
      </c>
      <c r="B28" s="256">
        <f>SUM(B29:B29)</f>
        <v>70</v>
      </c>
    </row>
    <row r="29" spans="1:2" ht="16.5" customHeight="1">
      <c r="A29" s="259" t="s">
        <v>1425</v>
      </c>
      <c r="B29" s="256">
        <v>70</v>
      </c>
    </row>
    <row r="30" spans="1:2" ht="16.5" customHeight="1">
      <c r="A30" s="260" t="s">
        <v>1409</v>
      </c>
      <c r="B30" s="261">
        <f>SUM(B5,B10,B12,B15,,B19,B24,B26,,B28:B28)</f>
        <v>89548</v>
      </c>
    </row>
  </sheetData>
  <sheetProtection/>
  <mergeCells count="3">
    <mergeCell ref="B3:B4"/>
    <mergeCell ref="A1:B1"/>
    <mergeCell ref="A3:A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1">
      <selection activeCell="C11" sqref="C11"/>
    </sheetView>
  </sheetViews>
  <sheetFormatPr defaultColWidth="23.25390625" defaultRowHeight="14.25"/>
  <cols>
    <col min="1" max="16384" width="23.25390625" style="50" customWidth="1"/>
  </cols>
  <sheetData>
    <row r="1" spans="1:5" ht="43.5" customHeight="1">
      <c r="A1" s="320" t="s">
        <v>2643</v>
      </c>
      <c r="B1" s="320"/>
      <c r="C1" s="320"/>
      <c r="D1" s="320"/>
      <c r="E1" s="320"/>
    </row>
    <row r="2" spans="1:5" ht="43.5" customHeight="1">
      <c r="A2" s="52"/>
      <c r="B2" s="52"/>
      <c r="E2" s="53" t="s">
        <v>322</v>
      </c>
    </row>
    <row r="3" spans="1:5" ht="37.5" customHeight="1">
      <c r="A3" s="54" t="s">
        <v>346</v>
      </c>
      <c r="B3" s="185" t="s">
        <v>842</v>
      </c>
      <c r="C3" s="185" t="s">
        <v>843</v>
      </c>
      <c r="D3" s="185" t="s">
        <v>2644</v>
      </c>
      <c r="E3" s="185" t="s">
        <v>2645</v>
      </c>
    </row>
    <row r="4" spans="1:5" ht="35.25" customHeight="1">
      <c r="A4" s="186" t="s">
        <v>844</v>
      </c>
      <c r="B4" s="292">
        <v>18738</v>
      </c>
      <c r="C4" s="291">
        <v>56100</v>
      </c>
      <c r="D4" s="291">
        <v>62906</v>
      </c>
      <c r="E4" s="291">
        <v>120166</v>
      </c>
    </row>
  </sheetData>
  <sheetProtection/>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null,null,总收发</cp:lastModifiedBy>
  <dcterms:created xsi:type="dcterms:W3CDTF">2017-07-04T02:36:59Z</dcterms:created>
  <dcterms:modified xsi:type="dcterms:W3CDTF">2019-11-19T01:58:42Z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2052-11.1.0.8013</vt:lpwstr>
  </property>
</Properties>
</file>